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7.xml" ContentType="application/vnd.openxmlformats-officedocument.spreadsheetml.pivotTable+xml"/>
  <Override PartName="/xl/tables/table2.xml" ContentType="application/vnd.openxmlformats-officedocument.spreadsheetml.table+xml"/>
  <Override PartName="/xl/pivotTables/pivotTable8.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9.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53222"/>
  <mc:AlternateContent xmlns:mc="http://schemas.openxmlformats.org/markup-compatibility/2006">
    <mc:Choice Requires="x15">
      <x15ac:absPath xmlns:x15ac="http://schemas.microsoft.com/office/spreadsheetml/2010/11/ac" url="L:\DMFBUD\Bud18\Proposed Budget Narratives\2.  Managers Message\"/>
    </mc:Choice>
  </mc:AlternateContent>
  <bookViews>
    <workbookView xWindow="0" yWindow="0" windowWidth="19200" windowHeight="10200" firstSheet="7" activeTab="7"/>
  </bookViews>
  <sheets>
    <sheet name="Nonprofits by Funding Source" sheetId="7" state="hidden" r:id="rId1"/>
    <sheet name="regionals backup" sheetId="31" state="hidden" r:id="rId2"/>
    <sheet name="funding by dept-all funds" sheetId="9" state="hidden" r:id="rId3"/>
    <sheet name="DHS only pie" sheetId="24" state="hidden" r:id="rId4"/>
    <sheet name="DHS evaluation process" sheetId="27" state="hidden" r:id="rId5"/>
    <sheet name="DHS competitive or not" sheetId="28" state="hidden" r:id="rId6"/>
    <sheet name="Service Type Pie" sheetId="10" state="hidden" r:id="rId7"/>
    <sheet name="Nonprofit Tracker" sheetId="1" r:id="rId8"/>
    <sheet name="In-kind Pivot" sheetId="30" state="hidden" r:id="rId9"/>
    <sheet name="In-Kind Only" sheetId="29" state="hidden" r:id="rId10"/>
    <sheet name="Funding by evaluation process" sheetId="8" state="hidden" r:id="rId11"/>
    <sheet name="Competitive vs non" sheetId="25" state="hidden" r:id="rId12"/>
  </sheets>
  <definedNames>
    <definedName name="_xlnm._FilterDatabase" localSheetId="7" hidden="1">'Nonprofit Tracker'!$Q$1:$Q$131</definedName>
    <definedName name="owssvr" localSheetId="7" hidden="1">'Nonprofit Tracker'!$A$1:$P$127</definedName>
    <definedName name="_xlnm.Print_Area" localSheetId="7">'Nonprofit Tracker'!$A:$Q</definedName>
  </definedNames>
  <calcPr calcId="171027"/>
  <pivotCaches>
    <pivotCache cacheId="0" r:id="rId13"/>
    <pivotCache cacheId="1" r:id="rId14"/>
    <pivotCache cacheId="2" r:id="rId15"/>
    <pivotCache cacheId="3" r:id="rId16"/>
    <pivotCache cacheId="4" r:id="rId17"/>
    <pivotCache cacheId="5" r:id="rId1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2" i="31" l="1"/>
  <c r="F42" i="31"/>
  <c r="I37" i="31"/>
  <c r="F37" i="31"/>
  <c r="F35" i="31"/>
  <c r="I35" i="31"/>
  <c r="I34" i="31"/>
  <c r="I36" i="31" s="1"/>
  <c r="I40" i="31" s="1"/>
  <c r="F34" i="31"/>
  <c r="F36" i="31" s="1"/>
  <c r="F38" i="31" s="1"/>
  <c r="F40" i="31" s="1"/>
  <c r="G32" i="31"/>
  <c r="F32" i="31"/>
  <c r="G30" i="31"/>
  <c r="F30" i="31"/>
  <c r="I27" i="31"/>
  <c r="K36" i="31" l="1"/>
  <c r="F44" i="31"/>
  <c r="B29" i="8" l="1"/>
  <c r="D60" i="10" l="1"/>
  <c r="D57" i="10"/>
  <c r="D59" i="10"/>
  <c r="C61" i="10"/>
  <c r="B60" i="10"/>
  <c r="B61" i="10" s="1"/>
  <c r="C49" i="9"/>
  <c r="C50" i="9" s="1"/>
  <c r="C48" i="9"/>
  <c r="D61" i="10" l="1"/>
  <c r="C14" i="28"/>
  <c r="B14" i="28"/>
  <c r="C13" i="28"/>
  <c r="B13" i="28"/>
  <c r="B15" i="28" s="1"/>
  <c r="D14" i="28" s="1"/>
  <c r="D7" i="27"/>
  <c r="D6" i="27"/>
  <c r="D5" i="27"/>
  <c r="B13" i="7"/>
  <c r="B28" i="25"/>
  <c r="C28" i="25" s="1"/>
  <c r="D24" i="25"/>
  <c r="C24" i="25"/>
  <c r="B24" i="25"/>
  <c r="G23" i="25"/>
  <c r="F23" i="25"/>
  <c r="E23" i="25"/>
  <c r="G22" i="25"/>
  <c r="F22" i="25"/>
  <c r="E22" i="25"/>
  <c r="G21" i="25"/>
  <c r="F21" i="25"/>
  <c r="E21" i="25"/>
  <c r="G20" i="25"/>
  <c r="F20" i="25"/>
  <c r="E20" i="25"/>
  <c r="G19" i="25"/>
  <c r="F19" i="25"/>
  <c r="E19" i="25"/>
  <c r="B13" i="25"/>
  <c r="B12" i="25"/>
  <c r="B14" i="25" s="1"/>
  <c r="G19" i="8"/>
  <c r="G20" i="8"/>
  <c r="C35" i="24"/>
  <c r="C36" i="24" s="1"/>
  <c r="B35" i="24"/>
  <c r="C21" i="8"/>
  <c r="D21" i="8"/>
  <c r="F17" i="8" s="1"/>
  <c r="B21" i="8"/>
  <c r="C29" i="8" s="1"/>
  <c r="E20" i="8"/>
  <c r="E17" i="8"/>
  <c r="E18" i="8"/>
  <c r="E19" i="8"/>
  <c r="E16" i="8"/>
  <c r="F19" i="8" l="1"/>
  <c r="B36" i="24"/>
  <c r="F20" i="8"/>
  <c r="G16" i="8"/>
  <c r="G17" i="8"/>
  <c r="D13" i="28"/>
  <c r="F18" i="8"/>
  <c r="C15" i="28"/>
  <c r="F14" i="28" s="1"/>
  <c r="F16" i="8"/>
  <c r="G18" i="8"/>
  <c r="C13" i="25"/>
  <c r="C12" i="25"/>
  <c r="B50" i="10"/>
  <c r="D48" i="10"/>
  <c r="C47" i="10"/>
  <c r="C48" i="10" s="1"/>
  <c r="D47" i="10"/>
  <c r="B47" i="10"/>
  <c r="B48" i="10" s="1"/>
  <c r="C35" i="10"/>
  <c r="D35" i="10"/>
  <c r="B35" i="10"/>
  <c r="B40" i="9"/>
  <c r="D38" i="9" s="1"/>
  <c r="C39" i="9"/>
  <c r="C40" i="9" s="1"/>
  <c r="B39" i="9"/>
  <c r="D39" i="9" s="1"/>
  <c r="C30" i="9"/>
  <c r="B30" i="9"/>
  <c r="D22" i="9" s="1"/>
  <c r="B15" i="7"/>
  <c r="B14" i="7"/>
  <c r="B16" i="7" s="1"/>
  <c r="J127" i="1"/>
  <c r="J126" i="1"/>
  <c r="H125" i="1"/>
  <c r="J125" i="1" s="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H49" i="1"/>
  <c r="J49" i="1" s="1"/>
  <c r="J48" i="1"/>
  <c r="H47" i="1"/>
  <c r="J47" i="1" s="1"/>
  <c r="J46" i="1"/>
  <c r="J45" i="1"/>
  <c r="J44" i="1"/>
  <c r="J43" i="1"/>
  <c r="J42" i="1"/>
  <c r="J41" i="1"/>
  <c r="J40" i="1"/>
  <c r="J39" i="1"/>
  <c r="J38" i="1"/>
  <c r="J37" i="1"/>
  <c r="J36" i="1"/>
  <c r="J35" i="1"/>
  <c r="J34" i="1"/>
  <c r="H33" i="1"/>
  <c r="J33" i="1" s="1"/>
  <c r="J32" i="1"/>
  <c r="J31" i="1"/>
  <c r="J30" i="1"/>
  <c r="J29" i="1"/>
  <c r="J28" i="1"/>
  <c r="J27" i="1"/>
  <c r="J26" i="1"/>
  <c r="J25" i="1"/>
  <c r="J24" i="1"/>
  <c r="J23" i="1"/>
  <c r="J22" i="1"/>
  <c r="J21" i="1"/>
  <c r="J20" i="1"/>
  <c r="J19" i="1"/>
  <c r="J18" i="1"/>
  <c r="J17" i="1"/>
  <c r="H16" i="1"/>
  <c r="J16" i="1" s="1"/>
  <c r="J15" i="1"/>
  <c r="J14" i="1"/>
  <c r="J13" i="1"/>
  <c r="J12" i="1"/>
  <c r="J11" i="1"/>
  <c r="J10" i="1"/>
  <c r="J9" i="1"/>
  <c r="J8" i="1"/>
  <c r="J7" i="1"/>
  <c r="J6" i="1"/>
  <c r="H5" i="1"/>
  <c r="J5" i="1" s="1"/>
  <c r="J4" i="1"/>
  <c r="J3" i="1"/>
  <c r="J2" i="1"/>
  <c r="D36" i="9" l="1"/>
  <c r="D34" i="9"/>
  <c r="D37" i="9"/>
  <c r="F13" i="28"/>
  <c r="D32" i="24"/>
  <c r="D30" i="24"/>
  <c r="D31" i="24"/>
  <c r="D33" i="24"/>
  <c r="D34" i="24"/>
  <c r="D35" i="9"/>
  <c r="D35" i="24"/>
  <c r="D29" i="9"/>
  <c r="D25" i="9"/>
  <c r="D21" i="9"/>
  <c r="D28" i="9"/>
  <c r="D24" i="9"/>
  <c r="D20" i="9"/>
  <c r="D27" i="9"/>
  <c r="D23" i="9"/>
  <c r="D19" i="9"/>
  <c r="D26" i="9"/>
</calcChain>
</file>

<file path=xl/connections.xml><?xml version="1.0" encoding="utf-8"?>
<connections xmlns="http://schemas.openxmlformats.org/spreadsheetml/2006/main">
  <connection id="1" odcFile="C:\Users\mgardner\AppData\Local\Microsoft\Windows\Temporary Internet Files\Content.IE5\ISS5QKVM\owssvr.iqy" keepAlive="1" name="owssvr1" type="5" refreshedVersion="5" minRefreshableVersion="3" saveData="1">
    <dbPr connection="Provider=Microsoft.Office.List.OLEDB.2.0;Data Source=&quot;&quot;;ApplicationName=Excel;Version=12.0.0.0" command="&lt;LIST&gt;&lt;VIEWGUID&gt;{9D1039F0-6545-4EF5-AE3C-D279C7522B0E}&lt;/VIEWGUID&gt;&lt;LISTNAME&gt;{4E2FA876-F7A6-4AF1-AA1A-09448800894D}&lt;/LISTNAME&gt;&lt;LISTWEB&gt;https://arlingtonva.sharepoint.com/sites/dmf/budget/_vti_bin&lt;/LISTWEB&gt;&lt;LISTSUBWEB&gt;&lt;/LISTSUBWEB&gt;&lt;ROOTFOLDER&gt;/sites/dmf/budget/Lists/NonProfit Tracker&lt;/ROOTFOLDER&gt;&lt;/LIST&gt;" commandType="5"/>
  </connection>
  <connection id="2" odcFile="C:\Users\mgardner\AppData\Local\Microsoft\Windows\Temporary Internet Files\Content.IE5\ISS5QKVM\owssvr.iqy" keepAlive="1" name="owssvr11" type="5" refreshedVersion="5" minRefreshableVersion="3" saveData="1">
    <dbPr connection="Provider=Microsoft.Office.List.OLEDB.2.0;Data Source=&quot;&quot;;ApplicationName=Excel;Version=12.0.0.0" command="&lt;LIST&gt;&lt;VIEWGUID&gt;{9D1039F0-6545-4EF5-AE3C-D279C7522B0E}&lt;/VIEWGUID&gt;&lt;LISTNAME&gt;{4E2FA876-F7A6-4AF1-AA1A-09448800894D}&lt;/LISTNAME&gt;&lt;LISTWEB&gt;https://arlingtonva.sharepoint.com/sites/dmf/budget/_vti_bin&lt;/LISTWEB&gt;&lt;LISTSUBWEB&gt;&lt;/LISTSUBWEB&gt;&lt;ROOTFOLDER&gt;/sites/dmf/budget/Lists/NonProfit Tracker&lt;/ROOTFOLDER&gt;&lt;/LIST&gt;" commandType="5"/>
  </connection>
</connections>
</file>

<file path=xl/sharedStrings.xml><?xml version="1.0" encoding="utf-8"?>
<sst xmlns="http://schemas.openxmlformats.org/spreadsheetml/2006/main" count="2273" uniqueCount="993">
  <si>
    <t>Count</t>
  </si>
  <si>
    <t>Non-Profit Name</t>
  </si>
  <si>
    <t>Non-Profit Program</t>
  </si>
  <si>
    <t>Description of Services</t>
  </si>
  <si>
    <t>Type of Service</t>
  </si>
  <si>
    <t>Responsible Department</t>
  </si>
  <si>
    <t>County Staff Contact</t>
  </si>
  <si>
    <t>Location in Budget</t>
  </si>
  <si>
    <t>Account Code Combination</t>
  </si>
  <si>
    <t>In-Kind Contributions (Received)</t>
  </si>
  <si>
    <t>On-going Funding</t>
  </si>
  <si>
    <t>Total FY 2017 Budget</t>
  </si>
  <si>
    <t>Contract Number</t>
  </si>
  <si>
    <t>Solicitation Method</t>
  </si>
  <si>
    <t>Application / Lobbying Efforts Utilized by Non-Profit</t>
  </si>
  <si>
    <t>Proposal Evaluation Method (Commission Review, Dept. Internal Review, Other)-HIDE</t>
  </si>
  <si>
    <t>Period of Performance-Hide</t>
  </si>
  <si>
    <t>Funding History</t>
  </si>
  <si>
    <t>First FY Funding Provided</t>
  </si>
  <si>
    <t>Last time funding amount was adjusted, why?</t>
  </si>
  <si>
    <t>Metrics</t>
  </si>
  <si>
    <t>Metrics / Reporting Requirements</t>
  </si>
  <si>
    <t>Anticipated Changes for Next FY</t>
  </si>
  <si>
    <t>Commissions / Committees</t>
  </si>
  <si>
    <t>Community Stakeholders</t>
  </si>
  <si>
    <t>Modified</t>
  </si>
  <si>
    <t>Link to Document Library</t>
  </si>
  <si>
    <t>Link to Library</t>
  </si>
  <si>
    <t>Additional Link to Library</t>
  </si>
  <si>
    <t>Additional Link to Library (2)</t>
  </si>
  <si>
    <t>Type of Agreement</t>
  </si>
  <si>
    <t>Account Codes Provided?</t>
  </si>
  <si>
    <t>Attachment Added to Library</t>
  </si>
  <si>
    <t>Comments on Budget/ACCs</t>
  </si>
  <si>
    <t>DMF Reviewer</t>
  </si>
  <si>
    <t>General Comments</t>
  </si>
  <si>
    <t>Questions for Department?</t>
  </si>
  <si>
    <t>Item Type</t>
  </si>
  <si>
    <t>Path</t>
  </si>
  <si>
    <t>Evaluation Process</t>
  </si>
  <si>
    <t>AHC Inc.</t>
  </si>
  <si>
    <t>Project Discovery​</t>
  </si>
  <si>
    <t>​Provision of academic support, mentoring, and college visits for low-income high school students</t>
  </si>
  <si>
    <t>Education/Job Training</t>
  </si>
  <si>
    <t>CPHD</t>
  </si>
  <si>
    <t>Community Development Fund</t>
  </si>
  <si>
    <t>EP</t>
  </si>
  <si>
    <t xml:space="preserve">
7/1/16 - 6/30/17</t>
  </si>
  <si>
    <t>FY10-14 - $30,000
FY15 - $27,000
FY16 - $30,000</t>
  </si>
  <si>
    <t>FY 2007</t>
  </si>
  <si>
    <t xml:space="preserve">
​This is based on the allocation from the State CSBG program earmarked for Project Discovery.</t>
  </si>
  <si>
    <t>Yes</t>
  </si>
  <si>
    <t># students enrolled in program
# enrolled students enrolled in post-secondary education
# / % of students to complete the program</t>
  </si>
  <si>
    <t>None</t>
  </si>
  <si>
    <t xml:space="preserve">
​Low-to-moderate income youths who may not be able to access a college education</t>
  </si>
  <si>
    <t xml:space="preserve">
None</t>
  </si>
  <si>
    <t>General Fund Grant Agreement</t>
  </si>
  <si>
    <t>No</t>
  </si>
  <si>
    <t>Item</t>
  </si>
  <si>
    <t>sites/dmf/budget/Lists/NonProfit Tracker</t>
  </si>
  <si>
    <t>Alexandria Neighborhood Health Systems, Inc. (ANHSI)</t>
  </si>
  <si>
    <t>​Primary Care Services for behavioral healthcare clients placed in the Mental Health program and/or Substance Abuse program.</t>
  </si>
  <si>
    <t>Health/Counseling Services</t>
  </si>
  <si>
    <t>DHS</t>
  </si>
  <si>
    <t>General Fund</t>
  </si>
  <si>
    <t xml:space="preserve">
Rider</t>
  </si>
  <si>
    <t>​FY14-16 - $256,706</t>
  </si>
  <si>
    <t>FY 2014</t>
  </si>
  <si>
    <t xml:space="preserve">
No changes.</t>
  </si>
  <si>
    <t>Program managers/case workers closely monitor the progress of the clients. Management tracks specific primary health care measures required by the Mental Health Abuse Services Administration.</t>
  </si>
  <si>
    <t xml:space="preserve">
Community Services Board</t>
  </si>
  <si>
    <t>Community Service Board (CSB), Behavioral Health Division (BHD) clients</t>
  </si>
  <si>
    <t>Service Agreements</t>
  </si>
  <si>
    <t>Alliance for Arlington Senior Programs</t>
  </si>
  <si>
    <t>​Alliance for Arlington Senior Programs</t>
  </si>
  <si>
    <t>​Fundraising and conducting outreach to support programs and foster wellness, a sense of purpose, and a strengthening of community connections for 55+</t>
  </si>
  <si>
    <t>Senior Services</t>
  </si>
  <si>
    <t>DPR</t>
  </si>
  <si>
    <t>Jennifer Collins</t>
  </si>
  <si>
    <t>In-Kind Contribution</t>
  </si>
  <si>
    <t>N/A</t>
  </si>
  <si>
    <t>​DPR provides the use of facility space</t>
  </si>
  <si>
    <t xml:space="preserve">
​Internal Department Review</t>
  </si>
  <si>
    <t xml:space="preserve">
n/a​</t>
  </si>
  <si>
    <t xml:space="preserve">
- extend outreach and promote awareness of DPR's senior programs
- work to expand the County's existing Senior Center programs
- work to improve the Senior Center facilities
- work with other area organizations where partnerships can advance the work of the Alliance for Arlington Seniors Programs</t>
  </si>
  <si>
    <t>Commission on Aging</t>
  </si>
  <si>
    <t>55+ Community</t>
  </si>
  <si>
    <t>https://arlingtonva-my.sharepoint.com/personal/rschmitt_arlingtonva_us/Documents/Non-Profit%20Tracker%20Support/MOU%20Alliance%20Senior%20Pg%20signed%2010-7-10.pdf</t>
  </si>
  <si>
    <t>Memorandum of Understanding</t>
  </si>
  <si>
    <t xml:space="preserve">
NB-in-kind service, n/a.</t>
  </si>
  <si>
    <t>JWB-7/6</t>
  </si>
  <si>
    <t xml:space="preserve">
Can we provide additional detail on the facility space given?
Was a small group- dpr has purchasing authority, group is shrinking and should be considered a friends group</t>
  </si>
  <si>
    <t>Animal Welfare League of Arlington</t>
  </si>
  <si>
    <t>Provides animal control, impoundment, and animal sheltering services for the County</t>
  </si>
  <si>
    <t>Other</t>
  </si>
  <si>
    <t>Regional Contributions</t>
  </si>
  <si>
    <t>RFP</t>
  </si>
  <si>
    <t xml:space="preserve">FY13-14 - $1,360,908
FY15 - $1,374,517
FY16 - $1,419,517
Vehicle Only:
FY12 - $35,000
FY16 - $34,162.89
</t>
  </si>
  <si>
    <t>FY 1984</t>
  </si>
  <si>
    <t xml:space="preserve">
​FY2016, new funding added by county board (County Board added funding for an additional Animal Welfare League animal control officer {$45,000})</t>
  </si>
  <si>
    <t xml:space="preserve">
- shelter activity
- rabies investigations
- animal cruelty investigations
- wildlife calls
- progress on previously defined work plans.</t>
  </si>
  <si>
    <t>Arlington Community Residents</t>
  </si>
  <si>
    <t>Arlington Food Assistance Center (AFAC)</t>
  </si>
  <si>
    <t>​AFAC- Arlington Reads, Arlington Grows</t>
  </si>
  <si>
    <t>Garden at the Central Library, Educational garden talks</t>
  </si>
  <si>
    <t>Environment/Energy Efficiency</t>
  </si>
  <si>
    <t>Libraries</t>
  </si>
  <si>
    <t>Anne Gable</t>
  </si>
  <si>
    <t>​The Central Library provides the garden space, mulch, and water source</t>
  </si>
  <si>
    <t>Internal Department Review</t>
  </si>
  <si>
    <t>FY 2010</t>
  </si>
  <si>
    <t xml:space="preserve">
No</t>
  </si>
  <si>
    <t>Citizens that are served by AFAC and community members who attend the gardening education events</t>
  </si>
  <si>
    <t>Exempt Purchase</t>
  </si>
  <si>
    <t xml:space="preserve">
​NB-in-kind services, n/a.</t>
  </si>
  <si>
    <t>NMB-07/11/2016</t>
  </si>
  <si>
    <t xml:space="preserve">
​NB-make sure all applicable fields are completed. May need to copy lobbying effort info from other AFAC entry.</t>
  </si>
  <si>
    <t xml:space="preserve">
​NB-can you provide a copy of the sole source agreement? Do you have any metrics/goals for this program?</t>
  </si>
  <si>
    <t>​Emergency Needs Grant</t>
  </si>
  <si>
    <t>​Food distribution to low-income Arlington residents.</t>
  </si>
  <si>
    <t>Emergency Needs Assistance</t>
  </si>
  <si>
    <t>​FY13 - $405,530
FY14 - $365,400
FY15 - $342,925
FY16 - $477,925</t>
  </si>
  <si>
    <t>FY 2000</t>
  </si>
  <si>
    <t>FY17 - $50,000 was added in       one-time funding to cover the rising cost of food through Board award.</t>
  </si>
  <si>
    <t># large and small food packages distributed on a weekly basis at all AFAC locations</t>
  </si>
  <si>
    <t>Low-to-moderate income households</t>
  </si>
  <si>
    <t>Other Discretionary Grant Funding</t>
  </si>
  <si>
    <t>Arlington Free Clinic</t>
  </si>
  <si>
    <t>​Arlington Free Clinic</t>
  </si>
  <si>
    <t>​Health care services to low-income, uninsured residents</t>
  </si>
  <si>
    <t xml:space="preserve">
Sole Source</t>
  </si>
  <si>
    <t>FY13 - $66,001
FY14 - $57,501
FY15-16 - $75,000</t>
  </si>
  <si>
    <t>Unknown</t>
  </si>
  <si>
    <t xml:space="preserve">
​Unknown
 </t>
  </si>
  <si>
    <t>-quarterly reports for  each performance criteria:
# of new patients with diabetes assigned to staff Nurse Manager
# of patients referred after discharge from Virginia Hospital Center assigned to staff Nurse Manager
# of patients receiving care at Arlington Free Clinic
# of patients assigned to staff Nurse Managers
# of case management contracts provided by staff Nurse Managers 
-Cumulative results per criteria</t>
  </si>
  <si>
    <t>Low-income residents, uninsured residents</t>
  </si>
  <si>
    <t>​Dental program</t>
  </si>
  <si>
    <t>Dental care services to low-income, uninsured residents at Arlington County Department of Human Services location three days a week</t>
  </si>
  <si>
    <t>Use of County Space</t>
  </si>
  <si>
    <t xml:space="preserve">
MOU</t>
  </si>
  <si>
    <t>​N/A</t>
  </si>
  <si>
    <t xml:space="preserve">
​None</t>
  </si>
  <si>
    <t>Residents who are not seen through the County's Dental Program which include children who are not currently registered in Arlington Public Schools and Arlington Mill residents (individuals between the age of 22 and 60)</t>
  </si>
  <si>
    <t>Arlington Home Ownership Made Easier (AHOME)</t>
  </si>
  <si>
    <t>​Achieve Your Dream Homeownership Program</t>
  </si>
  <si>
    <t>Home buying and homeownership workshops</t>
  </si>
  <si>
    <t>Housing</t>
  </si>
  <si>
    <t>FY10-12 - $40,500
FY13-14 - $36,000
FY15-16 - $35,000</t>
  </si>
  <si>
    <t>FY 1999</t>
  </si>
  <si>
    <t xml:space="preserve">
In ​FY13, the County's CDBG grant was cut significantly and funding to AHOME was reduced.</t>
  </si>
  <si>
    <r>
      <t># low/moderate income and racial minority workshop participants that become first time home buyers (in Arlington &amp; elsewhere)
# households that purchase homes in Arlington County utilizing a VHDA loan, MIPAP loan and/or any County sponsored loan program.</t>
    </r>
    <r>
      <rPr>
        <b/>
        <sz val="11"/>
        <color theme="1"/>
        <rFont val="Calibri"/>
        <family val="2"/>
      </rPr>
      <t xml:space="preserve">
</t>
    </r>
    <r>
      <rPr>
        <sz val="11"/>
        <color theme="1"/>
        <rFont val="Calibri"/>
        <family val="2"/>
        <scheme val="minor"/>
      </rPr>
      <t># workshops held for first-time home buyers
# workshops conducted in Spanish or other non-English languages
# households attending workshops
% of households that are racial minorities who participate in the workshops.
% of households that participate in the workshops that are low/moderate income households
% of households surveyed that report satisfaction
# new foreclosure cases annually
# existing foreclosure cases annually
# closed foreclosure cases annually</t>
    </r>
  </si>
  <si>
    <t xml:space="preserve">
Citizens Advisory Commission on Housing; Community Development Citizens Advisory Committee</t>
  </si>
  <si>
    <t>Potential homebuyers, homeowners facing foreclosure</t>
  </si>
  <si>
    <t>Arlington Independent Media (AIM)</t>
  </si>
  <si>
    <t>​Public Access Cable Television Channel</t>
  </si>
  <si>
    <t xml:space="preserve">
​The AIM corporation manages the County's public access cable television station. The budgeted contribution represents an estimate based on historical contributions; however, actual contributions are made as funding is received from cable television providers.</t>
  </si>
  <si>
    <t>DTS</t>
  </si>
  <si>
    <t>FY10-12 - $586,555 
FY13 - $586,555
FY14-16 - $525,000</t>
  </si>
  <si>
    <t>FY 1982</t>
  </si>
  <si>
    <t xml:space="preserve">
FY 14 - Estimated budgeted contribution was reduced based on historical information.</t>
  </si>
  <si>
    <t>Information Technology Advisory Commission</t>
  </si>
  <si>
    <t>Arlington Residents with television access</t>
  </si>
  <si>
    <t>Arlington Neighborhood Villages (ANV)</t>
  </si>
  <si>
    <t>​Arlington Neighborhood Villages (ANV)</t>
  </si>
  <si>
    <t xml:space="preserve">Enabling older residents to continue living in their own homes and communities as they age. The County's contribution funds the Executive Director's salary and the purchase of discounted 55+ passes for all ANV members. </t>
  </si>
  <si>
    <t>​FY15 - $30,000
FY16 - $0</t>
  </si>
  <si>
    <t>FY 2015</t>
  </si>
  <si>
    <t>Currently being created; New contract for FY 2017</t>
  </si>
  <si>
    <t xml:space="preserve">
Commission on Aging</t>
  </si>
  <si>
    <t>Arlington Partnership for Affordable Housing (APAH)</t>
  </si>
  <si>
    <t>​Springs Resident Services</t>
  </si>
  <si>
    <t>Launch a bilingual, adult-oriented resident services program at the Springs Residences</t>
  </si>
  <si>
    <t>FY 2017</t>
  </si>
  <si>
    <t xml:space="preserve">
​N/A</t>
  </si>
  <si>
    <t># residents/households completing resident needs survey/interview
# households in crisis that will be assisted by resident services (financial and life skills) as evidenced by paying rent on time
# residents/households participating in at least one resident services programs as evidenced by attendance
# residents participating in a priority resident services program (financial stability, job skills/training, health and wellness), as evidenced by completing program and achieving program outcomes
# residents demonstrating community leadership by participating in the civic association, PTA or other community leadership program
# volunteers trained by APAH for these programs</t>
  </si>
  <si>
    <t>Community Development Citizens Advisory Committee;
Citizens Advisory Commission on Housing</t>
  </si>
  <si>
    <t>Low-to-moderate income households in APAH properties</t>
  </si>
  <si>
    <t>Arlington Pediatric Center</t>
  </si>
  <si>
    <t>​Arlington Pediatric Center</t>
  </si>
  <si>
    <t>​Case management services for Medicaid eligible children</t>
  </si>
  <si>
    <t>FY13-14 - $61,958
FY15-16 - $62,578</t>
  </si>
  <si>
    <t xml:space="preserve">
​Unknown</t>
  </si>
  <si>
    <t>-quarterly results for each performance criteria:
# of new patient referred to case manager for assistance in completing applications
# of applications completed/turned over to Medicaid worker or FAMIS
# applications approved
# of patients referred to case manager when benefits are terminate
# of re-applications completed
# of applications re-instated
# of families referred to Case Manager for non-medical assistance (housing, food assistance, employment, abuse and neglect, assistance with medical bills)
# of non-medical assistance referrals made by Case Manager
# of families assisted with medical billing problems
# of patients referred to Case Manager for follow-up with referrals to medical specialists/ # of referral completed
# of patients referred to Case Manager for assistance in obtaining pharmaceuticals or personal care items/ # of referrals completed
# of newborns and NICU discharges enrolled by the Case Manager
# of medical history/assessments completed
-Cumulative Results per criteria</t>
  </si>
  <si>
    <t>Residents, Arlington Public Schools</t>
  </si>
  <si>
    <t>Arlington Sister Cities Association</t>
  </si>
  <si>
    <t>​Sister Cities Program Partnership</t>
  </si>
  <si>
    <t>Supports and coordinates the activities of five Sister Cities of Aachen, Germany; Coyoacán, Mexico; Reims, France; San Miguel, El Salvador and Ivano-Frankivsk, Ukraine though Arts and Culture Partnerships, Economic Development Opportunities, Educational and Professional Exchanges and Global Tourism Visitation.</t>
  </si>
  <si>
    <t>Economic Development</t>
  </si>
  <si>
    <t>AED</t>
  </si>
  <si>
    <t>​FY12-16 - $50,000</t>
  </si>
  <si>
    <t>FY 2012</t>
  </si>
  <si>
    <t>Arlington Street People's Assistance Network (A-SPAN)</t>
  </si>
  <si>
    <t>​A-SPAN Homeless Services Center</t>
  </si>
  <si>
    <t>Homeless services center; Housing Locator services; Outreach services to homeless residents on the streets</t>
  </si>
  <si>
    <t>FY15 - $538,038
FY16 - $1,332,675</t>
  </si>
  <si>
    <t xml:space="preserve">
​FY2016 increase cost of new facility including $36,000 that was added to the contract for cleaning services.  FY2017 a living wage adjustment is calculated at a level of $22,798.</t>
  </si>
  <si>
    <t>Monthly housing locator report and monthly report on the following metrics including:
 # exiting shelter in the month,
 % of clients with employment income at exit, 
% of clients with non-employment income at exit, 
% of clients with no income at exit, 
% of clients who increase income from entry to exit, 
% of clients with non-cash benefits at exit, 
# exiting to permanent housing (all shelter clients), 
# exiting to permanent housing (prioritized clients), 
# exiting Independence House, 
# of clients who exited permanent housing 6  calendar months ago, 
# of clients above who returned to shelter in the 7th month, 
rate of return/recidivism, 
% of beds utilized nightly on average, 
median length of stay.</t>
  </si>
  <si>
    <t xml:space="preserve"> Citizens Advisory Commission on Housing</t>
  </si>
  <si>
    <t>Homeless adults, landlords and property management companies, Continuum of Care</t>
  </si>
  <si>
    <t>​Case management for homelessness prevention</t>
  </si>
  <si>
    <t>A-SPAN - Centralized Access System (CAS) provides housing stabilization, financial literacy, and case management services to eligible households receiving short-term financial assistance to prevent homelessness or rapidly re-house homeless households.</t>
  </si>
  <si>
    <t>Office space at DHS three days per week</t>
  </si>
  <si>
    <t xml:space="preserve">
​FY13 - $50,000
FY14 - $51,850
FY15 - $58,899
FY16 - $61,811</t>
  </si>
  <si>
    <t>FY 2013</t>
  </si>
  <si>
    <t xml:space="preserve">
​FY2016 - increase of $2,912 to continue services - combination of funding changed to VHPS and local HRRP funding.</t>
  </si>
  <si>
    <t># of households who are housed and entered program 6 months ago or less
# of household who are housed and entered program 6- 9 months ago
# of household who are housed and entered program 9 or more months ago
# of households who are housed and entered program 18 months ago or less and which households are still in housing during each time frame</t>
  </si>
  <si>
    <t xml:space="preserve">
Citizens Advisory Commission on Housing</t>
  </si>
  <si>
    <t>​Volunteer Coordinator</t>
  </si>
  <si>
    <r>
      <rPr>
        <sz val="11"/>
        <color theme="1"/>
        <rFont val="Segoe UI"/>
        <family val="2"/>
      </rPr>
      <t>P</t>
    </r>
    <r>
      <rPr>
        <sz val="11"/>
        <color theme="1"/>
        <rFont val="Calibri"/>
        <family val="2"/>
        <scheme val="minor"/>
      </rPr>
      <t>artial salary support for a Volunteer Coordinator to manage and recruit volunteer leaders who directly service A-SPAN’s homeless clients.</t>
    </r>
  </si>
  <si>
    <t>​FY10-12 - $35,000
FY13-14 - $31,000
FY15 - $30,000</t>
  </si>
  <si>
    <t>FY17 - CDBG staff did not think that A-SPAN needed CDBG funding as much as other organizations.</t>
  </si>
  <si>
    <t># new volunteers recruited to assist with the bagged meal program (Opportunity Place) and Permanent Supportive Housing Program
% volunteer retention rate sought by Volunteer Coordinator
# clients served by volunteers on a weekly basis</t>
  </si>
  <si>
    <t>Citizens Advisory Commission on Housing</t>
  </si>
  <si>
    <t>Homeless persons, Continuum of Care</t>
  </si>
  <si>
    <t>Arlington Thrive</t>
  </si>
  <si>
    <t>​Financial assistance to Arlington County residents who need emergency rent, utility, clothing, medical or transportation</t>
  </si>
  <si>
    <t>​FY13-14 - $510,030
FY15-16 - $464,630</t>
  </si>
  <si>
    <t>FY15 - in FY13 $50,000 additional to increase daily assistance amount by $200 to $1,600 per day due to 25% increase in requests. Removed in FY15</t>
  </si>
  <si>
    <t>-monthly report detailing: financial assistance by transaction and uncashed checks.
-quarterly reports including: statement of donations and amounts received; 
and documentation of expenditures to be credited to quarterly in-kind contribution.</t>
  </si>
  <si>
    <t xml:space="preserve">
​Economic Development Commission</t>
  </si>
  <si>
    <t>​Landlord partnership risk reduction fund</t>
  </si>
  <si>
    <t>Administers risk reduction fund for landlords to reduce screening criteria for homeless households</t>
  </si>
  <si>
    <t xml:space="preserve"> FY 15-16  - AHIF two year housing services grant. 
</t>
  </si>
  <si>
    <t># of landlords who sign ALP partnership agreement;
# of high housing barrier households who obtain permanent housing;
# of high barrier households who maintain permanent housing for 60 days;
# of high housing barrier households who obtain rapid rehousing;
# of high barrier households who maintain rapid rehousing for 60 days;
Average time for permanent and rapid rehousing search.</t>
  </si>
  <si>
    <t>Community Development Citizens Advisory Committee</t>
  </si>
  <si>
    <t>People at risk of homelessness, Continuum of Care</t>
  </si>
  <si>
    <t>Arlingtonians for a Clean Environment (ACE)</t>
  </si>
  <si>
    <t>​AIRE Home Energy Efficiency Rebate Program</t>
  </si>
  <si>
    <t>​ACE will provide rebates to County resident completing approved energy efficiency improvements for their home</t>
  </si>
  <si>
    <t>DES</t>
  </si>
  <si>
    <t>FY16 - $164,000</t>
  </si>
  <si>
    <t>FY 2016</t>
  </si>
  <si>
    <t># rebates provided</t>
  </si>
  <si>
    <t xml:space="preserve">
​Energy and Environment Conservation Commission</t>
  </si>
  <si>
    <t>Arlington County residents who would like to do energy efficiency upgrades</t>
  </si>
  <si>
    <t>​Community Energy Plan outreach</t>
  </si>
  <si>
    <t>​Energy efficiency education and Energy Masters volunteer program management, providing energy retrofits to low income residents</t>
  </si>
  <si>
    <t>​FY14-16 - $10,000</t>
  </si>
  <si>
    <t># outreach events
# volunteers trained
# energy retrofits completed</t>
  </si>
  <si>
    <t>Energy and Environment Conservation Commission</t>
  </si>
  <si>
    <t>Residents and low income residents who receive energy retrofits</t>
  </si>
  <si>
    <t>​Energy Masters</t>
  </si>
  <si>
    <t>Train volunteers to weatherize apartments occupied by low-income Arlington residents and educate residents about energy efficiency measures</t>
  </si>
  <si>
    <t>FY12 - $20,300
FY13-16 - $18,000</t>
  </si>
  <si>
    <t xml:space="preserve">
​there was a funding cut in the County's CDBG funding from HUD in 2013, and ACE's funding was reduced to the current level.</t>
  </si>
  <si>
    <r>
      <t xml:space="preserve"># units that receive conservation improvements
# units receiving energy and water conservation improvements and educational information
# individual households receiving energy and water conservation supplies and educational information through one-on-one sessions and workshops
# volunteers trained in energy conservation and weatherization techniques
</t>
    </r>
    <r>
      <rPr>
        <b/>
        <sz val="11"/>
        <color theme="1"/>
        <rFont val="Calibri"/>
        <family val="2"/>
      </rPr>
      <t>%</t>
    </r>
    <r>
      <rPr>
        <sz val="11"/>
        <color theme="1"/>
        <rFont val="Calibri"/>
        <family val="2"/>
        <scheme val="minor"/>
      </rPr>
      <t xml:space="preserve"> reduction in energy and water usage per building</t>
    </r>
  </si>
  <si>
    <t xml:space="preserve">
Community Development Citizens Advisory Committee; ​Community Energy Plan Implementation Review Committee</t>
  </si>
  <si>
    <t>Low-to-moderate income renters who lack energy efficiency devices to reduce their utility bills</t>
  </si>
  <si>
    <t>​Tree Canopy Fund Grant Program</t>
  </si>
  <si>
    <t>​Grant program to plant trees on private property</t>
  </si>
  <si>
    <t>County provides 3 cubicles of furnished office space, 3 computers, 3 telephones, fax service, copier service, access to a conference room and ten feet of storage space</t>
  </si>
  <si>
    <t>FY10 - $32,006
FY11 - $0
FY12 - $162,204
FY13 - $70,812
FY14 - $91,173
FY15 - $60,848
FY16 - $27,482</t>
  </si>
  <si>
    <t>Amount varies annually depending on developer contributions to the Tree Canopy Fund T&amp;A when they cannot plant the required number of trees on their development site</t>
  </si>
  <si>
    <t>A performance report is submitted quarterly that details:
1. A summary of recommended Tree Canopy Grant, tree maintenance, and public education/outreach awards;
2. A summary of all trees planted by the contractor and a schedule for all education and tree maintenance projects;
3. A summary of all trees requiring replacements by the contractor's warranty.</t>
  </si>
  <si>
    <t>Urban Forestry Commission</t>
  </si>
  <si>
    <t>Property owners, civic associations, Tree Stewards, Arlington Regional Master Naturalists, residents with an interest in tree planting and increasing tree canopy coverage</t>
  </si>
  <si>
    <t>Environmental sustainability outreach, energy outreach and volunteer programs</t>
  </si>
  <si>
    <t>​Environmental education, Energy outreach, Stream volunteer activities, Administrative assistance for StormwaterWise program</t>
  </si>
  <si>
    <t>Stormwater Fund</t>
  </si>
  <si>
    <t>FY12-15 - $64,000</t>
  </si>
  <si>
    <t>FY 1990</t>
  </si>
  <si>
    <t>FY15 - to account for new tasks </t>
  </si>
  <si>
    <t># of presentations;
# of volunteer events;
# of outreach events;
# of volunteer trainings conducted.</t>
  </si>
  <si>
    <t>StormwaterWise Landscapes program</t>
  </si>
  <si>
    <t>Program planning and processes reimbursements for the StormwaterWise program</t>
  </si>
  <si>
    <t>​FY12 - $80,000
FY13-14 - $120,000
FY15 - $0
FY16 - $120,000</t>
  </si>
  <si>
    <t>​Program was expanded</t>
  </si>
  <si>
    <t># reimbursement requests processed</t>
  </si>
  <si>
    <t>Residents interested in taking action to reduce runoff and improve drainage on their property.  The program also helps to satisfy regulatory requirements in the County's Stormwater permit</t>
  </si>
  <si>
    <t>Arts Organizations (Various)</t>
  </si>
  <si>
    <t>Cultural Affairs Arts Grants​</t>
  </si>
  <si>
    <t>Granting of facilities and technical services, and make recommendations to the County Board regarding the County's direct financial support to Arlington arts organizations and artists. Arlington Cultural Affairs Division (CAD) administers the grant program on an annual basis</t>
  </si>
  <si>
    <t>Arts Programs</t>
  </si>
  <si>
    <t>​FY11-13 - $279,077
FY14 - $229,100
FY15 - $199,100
FY16 - $245,810</t>
  </si>
  <si>
    <t>FY 16 - one time funding was removed and a portion replaced with ongoing.</t>
  </si>
  <si>
    <t xml:space="preserve">
​Arts Commission</t>
  </si>
  <si>
    <t>Arts groups, Artists, Theatre companies in Arlington, VA who have historically received grant funding.</t>
  </si>
  <si>
    <t>Aspire! Afterschool Learning (formerly Greenbrier Learning Ctr.)</t>
  </si>
  <si>
    <t>​Learning Rocks!</t>
  </si>
  <si>
    <t>Expansion of Aspire's elementary age after-school and summer educational program to a third location</t>
  </si>
  <si>
    <t>FY10-12 - $15,000
FY13-15 - $13,500
FY16 - $43,000</t>
  </si>
  <si>
    <t>FY16 - increase to include the first year of a two year AHIF fund grant for the expansion of services to a third location</t>
  </si>
  <si>
    <t>-100% of students will participate in daily literacy activities (i.e. independent reading, Buddy Reading, and/or Read Alouds)
-100% of students will participate in weekly Literature Circles
-50% of students who are not reading on grade level at the end of the 1st quarter grading period will improve their instructional reading levels by Q4 
-80% of students will improve meeting the Learning ROCKS! daily expectations between Q1-Q4
-80% of students will improve meeting their daily homework expectations between Q1-Q4.
-80% of students will be more aware of their choices and demonstrate ability to self-regulate their behavior based on self-assessments
-70% of students will receive an "I", "S", or "O" grade on their Q4 report card, indicating satisfactory or outstanding performance
-25 GLC parents will learn how to interpret their child's report card
​-20 parents will learn about the educational options through Arlington Public Schools
​-40 parents will volunteer at least once with the after-school program
-10 parents will learn how the APS Special Education program works and how to actively use the Parent Resource Center
​-25 parents will learn new behavior management techniques to use with their children and will apply at least two new techniques at home
-20 organizations participating in network that serve children, youth, and families in Arlington will convene at least 3 times during the year for workshops &amp; information sharing
​-5 organizations will actively collaborate through a formal partnership.</t>
  </si>
  <si>
    <t>Children in low-to-moderate income households who need additional support services to succeed academically, Arlington Public Schools</t>
  </si>
  <si>
    <t>Benedictine School for Exceptional Children</t>
  </si>
  <si>
    <t>​Open Community Program</t>
  </si>
  <si>
    <t>Special education, vocational training, supported employment and home like residential living options for young adults with special needs</t>
  </si>
  <si>
    <t>Disability Services</t>
  </si>
  <si>
    <t>FY13-15 - $48,562
FY16 - $49,533</t>
  </si>
  <si>
    <t>FY 2011</t>
  </si>
  <si>
    <t xml:space="preserve">
​FY 16 - CPI increase</t>
  </si>
  <si>
    <t>-individual support plans for each participants are provided annually
-progress reports for each participant are provided quarterly
- activity attendance sheets are provided on a monthly basis</t>
  </si>
  <si>
    <t>Disability Advisory Commission; 
Community Services Board</t>
  </si>
  <si>
    <t xml:space="preserve">
Young adults with physical and intellectual disabilities</t>
  </si>
  <si>
    <t>Bonder &amp; Amanda Johnson Community Development Corporation</t>
  </si>
  <si>
    <t>Nauck Community Center</t>
  </si>
  <si>
    <t>​Overall management of programs and services of Nauck Community Services Center</t>
  </si>
  <si>
    <t>Civic Engagement/Community Outreach</t>
  </si>
  <si>
    <t>FY13 - $79,253
FY14 - $89,253
FY15-16 - $80,046</t>
  </si>
  <si>
    <t>FY 2005</t>
  </si>
  <si>
    <t>FY14 - one-time increase of $10,000 for capacity building</t>
  </si>
  <si>
    <t>accounting of individualized services including: assistance with application, counseling, employment, financial, family/children, housing, immigration, and others. 
# of client contacts
# of unduplicated clients</t>
  </si>
  <si>
    <t>Neighborhood households in need of services or referrals</t>
  </si>
  <si>
    <t>Borromeo Housing</t>
  </si>
  <si>
    <t>​Transitional Housing</t>
  </si>
  <si>
    <t>​Communal housing for up to 4 single women with a child to foster their ability to complete their education while living in a supportive structured environment</t>
  </si>
  <si>
    <t>​FY13-14 - $18,500
FY15-16 - $18,685</t>
  </si>
  <si>
    <t>FY 2006</t>
  </si>
  <si>
    <t>FY15 - increase of $185 to continue of services</t>
  </si>
  <si>
    <t># individuals served
# moving to permanent housing
% increase in employment income
median stay of participants
and others.</t>
  </si>
  <si>
    <t>Brain Injury Services of Northern Virginia</t>
  </si>
  <si>
    <t>Case Management​</t>
  </si>
  <si>
    <t>Services  to survivors of traumatic brain injury including long-term case management, employment assistance, independent living skills training, transportation, respite care, and recreational/socialization programs. The funding from Arlington specifically provides the cost of a part-time case manager for Arlington residents with brain injuries</t>
  </si>
  <si>
    <t>CMO</t>
  </si>
  <si>
    <t>FY09-11 - $22,735
FY12-16 - $22,508</t>
  </si>
  <si>
    <t>FY13 - general increase for services</t>
  </si>
  <si>
    <t># of clients who demonstrate progress by achieving goals in their Individualized Service Plan. 
- Ability to educate clients, families, and community members about brain injury and its unique impact on those we serve. 
- Effectiveness of Staff  training and resources needed to successfully serve their clients and families
- BIS's ability to be accountable to the community on services provided, financial and internal accomplishments.</t>
  </si>
  <si>
    <t>Disability Advisory Commission</t>
  </si>
  <si>
    <t>Residents diagnosed with brain injury and their families​</t>
  </si>
  <si>
    <t>Bridges to Independence</t>
  </si>
  <si>
    <t>Shelter Services</t>
  </si>
  <si>
    <t>​Operates a family shelter that provides serving up to 11 households per month</t>
  </si>
  <si>
    <t>FY13-14  - $399,908
FY15 - $403,907</t>
  </si>
  <si>
    <t xml:space="preserve">
​FY2015 increase of $3,999 due to the County Living Wage policy.
FY2017 County Living Wage policy adjustment estimated at $9,594 will be added to the allocation for FY17.</t>
  </si>
  <si>
    <t># individuals served
# moving to permanent housing
% increase in employment income
median stay of participants and others</t>
  </si>
  <si>
    <t xml:space="preserve"> Citizens Advisory Commission on Housing; Partnership for Children Youth and Families</t>
  </si>
  <si>
    <t>Homeless adults with children, landlords and property management companies, Arlington Public Schools, 
 Continuum of Care</t>
  </si>
  <si>
    <t>​Rapid Rehousing</t>
  </si>
  <si>
    <t>​Rapid Rehousing for Homeless families that provides rental subsidies and case management to allow them time to gain economic stability</t>
  </si>
  <si>
    <t>FY13-14 - $96,847
FY15 - $97,815</t>
  </si>
  <si>
    <t>FY15 - increased by $968 for continuation of services</t>
  </si>
  <si>
    <t>-quarterly reports
-annual reports including total number of households who exited the program between three and six months ago and between six months and nine months ago.  For each time set, the following information is provided:  
# of these households that exited to Housing Grants;
# of total households that are still in permanent housing;
# of total households that were not able to be contacted; 
# of total households that have been known to have lost housing.</t>
  </si>
  <si>
    <t>Homeless adults with children, landlords and property management companies, 
 Continuum of Care</t>
  </si>
  <si>
    <t>Bu-GATA</t>
  </si>
  <si>
    <t>Bucking​ham Youth Brigade</t>
  </si>
  <si>
    <r>
      <t>E</t>
    </r>
    <r>
      <rPr>
        <sz val="11"/>
        <color rgb="FF000000"/>
        <rFont val="Calibri"/>
        <family val="2"/>
      </rPr>
      <t>ncourages civic involvement and develop leadership among youth and their families in the Buckingham Neighborhood Strategy Area (NSA)</t>
    </r>
  </si>
  <si>
    <t>FY05-12 - $18,200
FY13-16 - $16,000</t>
  </si>
  <si>
    <t>FY 2001</t>
  </si>
  <si>
    <t xml:space="preserve">
​FY2017, funding was increased to non-profits receiving less than $20,000.</t>
  </si>
  <si>
    <t># teens enrolled
# enrolled teens who demonstrate improvement in four skill areas
# students participating in the program for 26 weeks or more
# educational, cultural or community events attended by BYB participants
# teens employed or volunteering 20 hours per week or more in the summer
# teens earning at least 20 points per month
# participants reporting satisfaction with the program</t>
  </si>
  <si>
    <t>Youth in the Buckingham neighborhood</t>
  </si>
  <si>
    <t>Tenant Outreach Promotora</t>
  </si>
  <si>
    <t>General Funds to BU-GATA to increase participation of low-income Latino and other immigrants in County activities and processes.  Activities will include outreach, workshops, and facilitation</t>
  </si>
  <si>
    <t xml:space="preserve">FY13-16 - $50,000 one time  
</t>
  </si>
  <si>
    <t>FY17 - One-time funding was converted to ongoing funding.</t>
  </si>
  <si>
    <t># of workshops held to educate limited English-speaking tenants about available services
# of participants educated
# of limited English-speaking tenants who take advantage of services and programs they learned about at a BU-GATA-hosted workshop
# of door-to-door outreach campaigns conducted by BU-GATA promotoras or staff</t>
  </si>
  <si>
    <t>Tenant Landlord Commission;
 Community Development Citizens Advisory Commission</t>
  </si>
  <si>
    <t>Buckingham residents</t>
  </si>
  <si>
    <t>Business Development Assistance Program (BDAG)</t>
  </si>
  <si>
    <t>​Small Business Assistance</t>
  </si>
  <si>
    <t>​Counseling to assist low- and moderate-income people with business creation, retention, and expansion</t>
  </si>
  <si>
    <t>​BDAG has space in the DHS building in the AEC office.</t>
  </si>
  <si>
    <t>FY10-12 - $50,000
FY13-14 - $44,500 
FY15 - $43,500</t>
  </si>
  <si>
    <t>FY13 - had a funding cut to the CDBG program and BDAG was reduced in funds</t>
  </si>
  <si>
    <t># new businesses assisted to open
# existing businesses assisted to expand
# successful business retentions
% of new BDAG assisted businesses, still operating after 1 year
 Customer service / client satisfaction surveys completed
Program delivery cost per business assisted</t>
  </si>
  <si>
    <t>People who wish to start or expand businesses</t>
  </si>
  <si>
    <t>Buyers and Renters Arlington Voice</t>
  </si>
  <si>
    <t xml:space="preserve">Tenant Outreach </t>
  </si>
  <si>
    <t>BRAVO educates and assists low and moderate income tenants in Arlington including providing door to door outreach to rental communities offering information about tenant rights in English and Spanish.</t>
  </si>
  <si>
    <t>FY08 - 35,000
FY09-10 - 85,000
FY11-12 - $94,150
FY13-16 - $84,150</t>
  </si>
  <si>
    <t>FY 2008</t>
  </si>
  <si>
    <t>FY11 and 12 funding was bumped up for capacity building.  Then funding was reduced to the current level of $84,150.</t>
  </si>
  <si>
    <t>Tenant Landlord Commission; 
Community Development Citizens Advisory Commission</t>
  </si>
  <si>
    <t>tenants, landlords</t>
  </si>
  <si>
    <t>City of Alexandria CSB</t>
  </si>
  <si>
    <t>​The Alexandria Community Services Board (CSB)</t>
  </si>
  <si>
    <t>Methadone detox and linkage to continuing services for Arlington residents</t>
  </si>
  <si>
    <t>​FY13-16 - $99,089</t>
  </si>
  <si>
    <t>Clinicians and staff review client progress and services provided.</t>
  </si>
  <si>
    <t>Clarendon Alliance</t>
  </si>
  <si>
    <t>Clarendon Alliance Partnership​</t>
  </si>
  <si>
    <t>Improve the health and vitality of the Clarendon Corridor through events and activities</t>
  </si>
  <si>
    <t>FY10-16 - ​$80,000</t>
  </si>
  <si>
    <t>`</t>
  </si>
  <si>
    <t>Clarendon area businesses and residents, Attendees to sponsored events (Clarendon Day, the Clarendon-Courthouse Mardi Gras Parade, the Urban Village Market at Courthouse, the Clarendon Farmers Market, the Arlington Art Festival).</t>
  </si>
  <si>
    <t>Columbia Lighthouse for the Blind</t>
  </si>
  <si>
    <t>PRIDE (People Regaining Independence and Developing Experiences)</t>
  </si>
  <si>
    <t>Provides services to individuals over 65 with vision loss</t>
  </si>
  <si>
    <t>FY10-11 - $29,458
FY12-16 - $29,163</t>
  </si>
  <si>
    <t>FY12 - decreased</t>
  </si>
  <si>
    <t xml:space="preserve">Specific program objectives are measured: 
ability to provide independent living skills;
social/recreational and support services; 
effectiveness in increasing sensitivity and awareness of family members and community; ability to promote independence among seniors;
ability to provide tools to assist in the maintenance of vision loss. </t>
  </si>
  <si>
    <t>Residents who are blind or experience limited vision and their families</t>
  </si>
  <si>
    <t>Columbia Pike Revitalization Organization (CPRO)</t>
  </si>
  <si>
    <t>​CPRO Partnership</t>
  </si>
  <si>
    <t>Coalition whose mission is to promote and connect business and community along Columbia Pike</t>
  </si>
  <si>
    <t>​FY15 - $100,000
FY16 - $200,000</t>
  </si>
  <si>
    <t>FY16 - Increased by $100,000 as a result of successful lobbying and support by AED staff. This increase has improved capacity within the organization and is helping develop a strategic vision and priorities for the organization.</t>
  </si>
  <si>
    <t>AED tracks CPRO's annual revenue. The County's informal agreement with CPRO is based on revenue matched funding, where the first $100,000 of County funding is matched based on the amount listed in CPRO's revenue sheet.</t>
  </si>
  <si>
    <t>Columbia Pike Area businesses and residents. Attendees of CPRO sponsored events such as the Farmers Market, Movie Nights and the Columbia Pike Blues Festival.</t>
  </si>
  <si>
    <t>Community Living Alternative</t>
  </si>
  <si>
    <t>​Residential Services</t>
  </si>
  <si>
    <t>​Provide residential supports to adults with intellectual and developmental disabilities</t>
  </si>
  <si>
    <t>​FY13-14 - $254,082
FY15 - $256,623</t>
  </si>
  <si>
    <t xml:space="preserve">
FY 2014, COLA ​</t>
  </si>
  <si>
    <t>-individual service reports
-quarterly progress reports
-incident reports
-discharge reports
-licensure reports and corrective action plans
-citizen complaints
-qualitative outcome data
-data for in-home services</t>
  </si>
  <si>
    <t>Disability Advisory Commission;
Commission on Aging; 
Community Services Board</t>
  </si>
  <si>
    <t>Adults with intellectual and developmental disabilities residing in group homes and/or living independently</t>
  </si>
  <si>
    <t>Community Residences, Inc. (CRI)</t>
  </si>
  <si>
    <t>​Mental Health Transitions Program</t>
  </si>
  <si>
    <t>Provides supportive housing services for adults with serious mental illness and prevents homelessness</t>
  </si>
  <si>
    <t># of individuals who receive transitional housing with individualized supports
# of individuals who obtain secured permanent housing with appropriate supports
Cost per participant</t>
  </si>
  <si>
    <t>Disability Advisory Commission; 
Community Development Citizens Advisory Committee</t>
  </si>
  <si>
    <t>People with mental health issues who want to transition to permanent supportive housing</t>
  </si>
  <si>
    <t>Residential Services</t>
  </si>
  <si>
    <t>​Provides mental health group home services for up to 29 Arlington clients with serious mental Illness</t>
  </si>
  <si>
    <t xml:space="preserve">​FY13 - $1,655,188
FY14 - $1,651,551
FY15 - $1,695,668
FY16 - $1,701,574
</t>
  </si>
  <si>
    <t>FY16 - increase in services provided</t>
  </si>
  <si>
    <t>Clinicians track client progress and ensure facilities meet County standards.</t>
  </si>
  <si>
    <t>​​Community Service Board (CSB), Behavioral Health Division (BHD) clients</t>
  </si>
  <si>
    <t>​Stabilization Services</t>
  </si>
  <si>
    <t xml:space="preserve">
​Purchase supportive technological equipment for residents with intellectual disabilities living at Dolly Madison apartments and residents at a soon-to-be-developed location</t>
  </si>
  <si>
    <t xml:space="preserve"> FY 15-16  - AHIF two year housing services grant. </t>
  </si>
  <si>
    <t xml:space="preserve">
​
- Maintain technological supports installed for 3 individuals.
- Teach and reinforce skills surrounding the operation, maintenance and repair of technological supports
- All individuals will continue to reside in affordable, least restricted settings
- Individuals will participate in community integrated activities to give back to the community, with a special focus on engaging and educating Arlington partners on the benefits of technological supports for individuals with ID
- Skills learned will be transferable to a variety of settings and result in increased self-advocacy and involvement in these settings: employment sites, healthcare venues, local neighborhood.
- Staff time devoted to building life skills</t>
  </si>
  <si>
    <t>Community Development Citizens Advisory Committee; 
Community Services Board;
Disability Advisory Commission</t>
  </si>
  <si>
    <t>People with mental health issues living independently</t>
  </si>
  <si>
    <t>​Congregate residential services, supervised apartment services and in-home residential services for individuals with intellectual and developmental disabilities</t>
  </si>
  <si>
    <t>​FY13-14 - $1,487,172
FY15 - $1,502,044
FY16 - $1,532,085</t>
  </si>
  <si>
    <t>FY17-CPI contract</t>
  </si>
  <si>
    <t>-support plans
-person-centered reviews
-incident reports, 
-discharge reports
-licensure and corrective action plans
-citizen complaints
-data for in-home services 
-qualitative outcome data</t>
  </si>
  <si>
    <t>Adults with intellectual and developmental disabilities residing in group homes, living independently, and those that receive in-home services</t>
  </si>
  <si>
    <t>Community Systems Inc.</t>
  </si>
  <si>
    <t>​Residential support services for intellectually disabled</t>
  </si>
  <si>
    <t>​Congregate residential services for individuals with intellectual disabilities</t>
  </si>
  <si>
    <t>​FY13 - $258,871
FY14 - $251,871
FY15 - $261,460
FY16 - $255,840</t>
  </si>
  <si>
    <t>FY16</t>
  </si>
  <si>
    <t>-individual service reviews 
-quarterly progress reports
-incident reports 
-discharge reports 
-licensure and corrective action plans 
-citizen complaints 
-data for in-home services
-qualitative outcome data</t>
  </si>
  <si>
    <t>Culpepper Garden Assisted Living</t>
  </si>
  <si>
    <t>​Assisted Living Program</t>
  </si>
  <si>
    <t xml:space="preserve">
​Assisted living care to low income seniors &amp; meal subsidy via AAA funding</t>
  </si>
  <si>
    <t>​FY13 - $447,079
FY14 - $675,079
FY15 - $658,004
FY16 - $667,027</t>
  </si>
  <si>
    <t>FY17 - Board added $107,930 to support 30 clients in the Culpepper Gardens III Assisted Living Facility with supportive services.</t>
  </si>
  <si>
    <t>Monthly financial reports and monthly program reports including the following measures: 
# of level I, II, and III residents receiving subsidy for care/meals; 
# of level I, II and II residents paying privately for care/meals; 
# or resident subsidized since original contract, in a fiscal year; 
# of residents receiving insulin injections; 
# of subsidized meals served per person.</t>
  </si>
  <si>
    <t xml:space="preserve">
​Commission on Aging;
Commission on Long Term Care Residences; 
Community Services Board</t>
  </si>
  <si>
    <t>Residents of Culpepper Garden and Arlington County Residents</t>
  </si>
  <si>
    <t>Davis Memorial Goodwill Industries</t>
  </si>
  <si>
    <t>​Career Navigation</t>
  </si>
  <si>
    <t>​Provide job training and skills development through the Career Navigation and Security &amp; Protective Services programs</t>
  </si>
  <si>
    <t>​FY14 - $25,000
FY15 - $0 (did not apply)
FY16 - $35,000</t>
  </si>
  <si>
    <t>FY16 - there was more CDBG funding available than CSBG</t>
  </si>
  <si>
    <t>FY17 metrics are being revised; FY16 metrics are:
# Arlington workers enrolled in RISE Coaching Services
# workers referred to supportive services
# workers who develop an IESP/IEE
# workers enrolled in training program
# workers who find jobs
# workers who retain jobs for at least 90 days
% of trainees who report satisfaction with Goodwill training services95%</t>
  </si>
  <si>
    <t>Disability Advisory Commission;
Community Development Citizens Advisory Committee</t>
  </si>
  <si>
    <t>Disabled persons who receive training from Goodwill</t>
  </si>
  <si>
    <t>Didlake Occupational Center</t>
  </si>
  <si>
    <t>Vocational/Habilitation Services​</t>
  </si>
  <si>
    <t>​Day support and employment services for individuals with mental illness and intellectual disabilities</t>
  </si>
  <si>
    <t>​FY13-14 - $28,235
FY15 - $29,520
FY16 - $30,110</t>
  </si>
  <si>
    <t xml:space="preserve">
FY 16, CPI contract​</t>
  </si>
  <si>
    <t>-Monthly progress updates for individuals receiving individuals supported employment
- quarterly service plan goal and objective progress reports
-annual program evaluation and outcome measure reports
-critical incident reports and internal investigation reports as they occur</t>
  </si>
  <si>
    <t>Adults with intellectual and developmental disabilities participating in workforce, local employers</t>
  </si>
  <si>
    <t>Doorways For Women &amp; Families, Inc.</t>
  </si>
  <si>
    <t>​Rapid Rehousing for Homeless families, rental subsidies, and case management</t>
  </si>
  <si>
    <t>FY13-14 - $222,612
FY15-16 - $224,838</t>
  </si>
  <si>
    <t>FY15 - increase of $2,226 to continue services</t>
  </si>
  <si>
    <t>-quarterly HMIS reports
-annual reports including total number of households who exited the program between three and six months ago and between six months and nine months ago. For each time set, the following information is provided:  
number of these households that exited to Housing Grants;
number of total households that are still in permanent housing;
number of total households that were not able to be contacted; and
number of total households that have been known to have lost housing.</t>
  </si>
  <si>
    <t xml:space="preserve">
 Citizens Advisory Commission on Housing</t>
  </si>
  <si>
    <t>Homeless adults with children, landlords and property management companies and Arlington Public Schools,  Continuum of Care</t>
  </si>
  <si>
    <t>​Shelter Support Services</t>
  </si>
  <si>
    <t>​Operates family shelter that provides safe housing and case management serving up to 21 family members per month</t>
  </si>
  <si>
    <t>FY13 - $662,576
FY14 - $716,576
FY15-16 - $723,402</t>
  </si>
  <si>
    <t xml:space="preserve">
​In FY2015 $54,200 one-time funding added to continue services.</t>
  </si>
  <si>
    <t># individuals served
# moving to permanent housing
% increase in employment income
median stay of participants and others.</t>
  </si>
  <si>
    <t>Homeless adults with children, landlords and property management companies,  Continuum of Care</t>
  </si>
  <si>
    <t>Court Advocacy Program</t>
  </si>
  <si>
    <t>Services and support for victims of domestic violence as cases work their way through the Court System. Provides case worker at the Juvenile Court to both clients and staff</t>
  </si>
  <si>
    <t>JDR</t>
  </si>
  <si>
    <t>Rick Strobach</t>
  </si>
  <si>
    <t xml:space="preserve">
Doorways has use of a small workstation and telephone</t>
  </si>
  <si>
    <t>Organization contacts department staff directly</t>
  </si>
  <si>
    <t xml:space="preserve">
​This program makes a quarterly progress report and client surveys regarding the services received.</t>
  </si>
  <si>
    <t>- quarterly progress report
-client surveys regarding the Services received</t>
  </si>
  <si>
    <t>Commission on the Status of Women</t>
  </si>
  <si>
    <t>Commonwealth Attorneys Office, Victims of Domestic Violence, JDR Intake Unit, Police detectives, Legal Aid</t>
  </si>
  <si>
    <t xml:space="preserve">
NB-n/a, in-kind service.</t>
  </si>
  <si>
    <t xml:space="preserve">
​NB-is there any formal agreement for this arrangement?/ No</t>
  </si>
  <si>
    <t>E Tron Systems Inc.</t>
  </si>
  <si>
    <t>​Group supported employment for individuals with intellectual disabilities</t>
  </si>
  <si>
    <t>​FY15 - $26,426
FY16 - $47,141</t>
  </si>
  <si>
    <t xml:space="preserve">
Unknown</t>
  </si>
  <si>
    <t>-Monthly state performance utilization reports and referral reports
-quarterly individual service plan progress reports
-annual outcome measures report
-critical incident report and internal investigation reports as they occur</t>
  </si>
  <si>
    <t>Echo</t>
  </si>
  <si>
    <t>​Vocational/Habilitation Services</t>
  </si>
  <si>
    <t>​FY13-14 - $25,849
FY15 - $27,026
FY16 - $27,567</t>
  </si>
  <si>
    <t>FY16 - CPI increase</t>
  </si>
  <si>
    <t>Endependence Center of Northern Virginia</t>
  </si>
  <si>
    <t>​Independent living services</t>
  </si>
  <si>
    <t>Promotes independent living and equal access for all persons with disabilities in Northern Virginia</t>
  </si>
  <si>
    <t>FY10 - $89,880
FY11-16 - $91,650</t>
  </si>
  <si>
    <t xml:space="preserve">
FY 2015 - general service increase</t>
  </si>
  <si>
    <t>Quarterly report to the county that outlining programs &amp; financial statement
Metrics include: 
# individual services provided to clients;
# increasing independence and community integration progress;
staff attendance at community meetings and activities.</t>
  </si>
  <si>
    <t>Residents with disabilities and their families</t>
  </si>
  <si>
    <t>Enterprise Development Group (EDG)</t>
  </si>
  <si>
    <t>​Micro-Enterprise Loan Program</t>
  </si>
  <si>
    <t>​Local matching funds to provide micro-enterprise development services including technical assistance, business loans, and rental assistance loans</t>
  </si>
  <si>
    <t xml:space="preserve">
FY12 - $55,000
FY13 - $49,000
FY14 - $50,000
FY15-16 - $45,000</t>
  </si>
  <si>
    <t>FY15 - reduced due to less CDBG funding received by the County from HUD</t>
  </si>
  <si>
    <t># new microbusiness loans made
# and amount of microbusiness loans made
# Arlington businesses that receive technical assistance
# rental assistance loans made
% of loan portfolio in default
# Jobs Created and Retained
% Customer service surveys completed / client satisfaction</t>
  </si>
  <si>
    <t>Community Development Citizens Advisory Committee; Economic Development Commission</t>
  </si>
  <si>
    <t>Unemployed and underemployed Arlington residents</t>
  </si>
  <si>
    <t>Ethiopian Community Development Council, Inc. (ECDC)</t>
  </si>
  <si>
    <t>Ethiopian Community Development Council, Inc.</t>
  </si>
  <si>
    <t>The ECDC provides information and referral, employment, housing, translation/interpretation, social, and supportive services to the African refugee and immigrant community</t>
  </si>
  <si>
    <t>FY13-14 - $139,181
FY15-16 - $140,573</t>
  </si>
  <si>
    <t>FY 2002</t>
  </si>
  <si>
    <t>FY15 - $1,392 to continue services.</t>
  </si>
  <si>
    <t>- quarterly report that details outcomes/clients served for information and referral, case management, financial literacy, housing education, stabilization and employment.</t>
  </si>
  <si>
    <t>Households in need of services or referrals with an emphasis on service to the African Community</t>
  </si>
  <si>
    <t>Fellowship Health Resources, Inc.</t>
  </si>
  <si>
    <t>​Access Crisis Stabilization</t>
  </si>
  <si>
    <t>Highly intensive residential treatment to those Arlington clients with serious mental illness who are in acute crisis</t>
  </si>
  <si>
    <t>FY13 - $514,295
FY14-16 - $546,000</t>
  </si>
  <si>
    <t>FY14 - increased to expand bed capacity from 4 to 6 beds, and add a performance bonus for reaching certain milestones</t>
  </si>
  <si>
    <t>Program managers/case workers closely monitor the progress of the clients including the impact of the facility care provided.</t>
  </si>
  <si>
    <t xml:space="preserve">
​Community Services Board</t>
  </si>
  <si>
    <t>Community Services Board, Behavioral Health Division client​</t>
  </si>
  <si>
    <t>Intensive Support Living Services​</t>
  </si>
  <si>
    <t>​Provide intensive support living services to Arlington clients with serious mental illness</t>
  </si>
  <si>
    <t>FY13-14 - $446,375
FY15-16 - $393,201</t>
  </si>
  <si>
    <t>FY 2015 - discontinuation of maximum benefits allotted to specific individuals. Virginia Department of Behavioral Health &amp; Development Services instructed DHS to use funding for discharge placements. The remaining beneficiaries were grandfathered in.</t>
  </si>
  <si>
    <t>Community Services Board, Behavioral Health Division clients</t>
  </si>
  <si>
    <t>Intensive Care Residential Treatment</t>
  </si>
  <si>
    <t>Intensive residential treatment and support services for clients with serious mental illness</t>
  </si>
  <si>
    <t>​FY13 - 16 - $742,932</t>
  </si>
  <si>
    <t>Friends of Guest House</t>
  </si>
  <si>
    <t>Provides housing, employment, and counseling services to female parolees</t>
  </si>
  <si>
    <t>FY13 - $46,181
FY14-16 - $43,643</t>
  </si>
  <si>
    <t>FY17 - to increase in services.</t>
  </si>
  <si>
    <t>Program managers track client progress and development​</t>
  </si>
  <si>
    <t>Community Service Board (CSB), Behavioral Health Division (BHD) clients, and clients of the Guest House.</t>
  </si>
  <si>
    <t>Friends of Gulf Branch Nature Center [FOGBNC]</t>
  </si>
  <si>
    <t>Nature Center</t>
  </si>
  <si>
    <t>Supports volunteer-based community programs, assists recruiting volunteers, hosting children's birthday parties and coordinating fundraising events for the GBNC.</t>
  </si>
  <si>
    <t>Recreation</t>
  </si>
  <si>
    <t>Jennifer Fioretti</t>
  </si>
  <si>
    <t xml:space="preserve">
​DPR assists in recruiting volunteers, providing background checks; DPR provides space at GBNC</t>
  </si>
  <si>
    <t>An updated MOU is currently being developed to define metrics.</t>
  </si>
  <si>
    <t>Friends of Gulf Branch, volunteers, participants</t>
  </si>
  <si>
    <t xml:space="preserve">
https://arlingtonva-my.sharepoint.com/personal/rschmitt_arlingtonva_us/Documents/Non-Profit%20Tracker%20Support/MOU%20DPR%20and%20Gulf%20Branch%20NC%20signed%202011.pdf</t>
  </si>
  <si>
    <t>https://arlingtonva.sharepoint.com/sites/dmf/budget/_layouts/15/guestaccess.aspx?guestaccesstoken=88%2bF4jb39kHzpb73u%2bMVJ8GI3Z%2fpWqIV9eRKa6WNpME%3d&amp;docid=2_17d8ba3d720154bcdb699cb190c5cefcb&amp;rev=1</t>
  </si>
  <si>
    <t xml:space="preserve">
Currently revising MOA as group has grown significantly</t>
  </si>
  <si>
    <t>Good News Jail &amp; Prison Ministry</t>
  </si>
  <si>
    <t>​Inmate Chaplain Services</t>
  </si>
  <si>
    <t>​Provides counseling, religious services, and coordination of religious activities including meals for religious holidays in the Arlington County Detention Facility</t>
  </si>
  <si>
    <t>Sheriff</t>
  </si>
  <si>
    <t>Patti Richards</t>
  </si>
  <si>
    <t>799 434100 22301 0000 0000 8042</t>
  </si>
  <si>
    <t xml:space="preserve">
Use of space in the jail including a desk, phone and computer.</t>
  </si>
  <si>
    <t>FY 1994</t>
  </si>
  <si>
    <t>Inmates</t>
  </si>
  <si>
    <t>https://arlingtonva.sharepoint.com/sites/dmf/budget/NonProfit%20Agreement%20Library/Good%20news%20Jail%20Ministry-GN-Sherrif's%20Deparment-GOOD%20NEWS%20MOU.pdf</t>
  </si>
  <si>
    <t xml:space="preserve">
​NB-trust &amp; agency account, not budgeted.</t>
  </si>
  <si>
    <t xml:space="preserve">
​NB-check expenses hitting the trust and agency account. FY 2016 expense were about $250K so this must be covering other services as well. FY16 PO (228126) was for $10,000, use this is estimate.
 </t>
  </si>
  <si>
    <t xml:space="preserve">
​NB-what type of expenses are incurred in the trust and agency account? how much is spent annually? Is there any in-kind contribution (office space, telephone, pager, etc.). Is there any formal agreement for these services?</t>
  </si>
  <si>
    <t>Grafton School, Inc.</t>
  </si>
  <si>
    <t>​Therapeutic Residential Program</t>
  </si>
  <si>
    <t>​Boarding school for children and young adults with intellectual disabilities</t>
  </si>
  <si>
    <t xml:space="preserve">
FY13-15 - $49,684
FY16 - $32,763</t>
  </si>
  <si>
    <t>See attached file 16-144, exhibit B​</t>
  </si>
  <si>
    <t>Young adults with intellectual and developmental disabilities</t>
  </si>
  <si>
    <t>Greenbrier Learning Center (GLC)</t>
  </si>
  <si>
    <t>​ASPIRE!</t>
  </si>
  <si>
    <t>​GLC Elementary afterschool program - Part of competitive RFEI Bid</t>
  </si>
  <si>
    <t>Peter Lusk</t>
  </si>
  <si>
    <t>An MOU is currently being developed to define metrics.</t>
  </si>
  <si>
    <t xml:space="preserve">Participating students and their families. </t>
  </si>
  <si>
    <t xml:space="preserve">
https://arlingtonva-my.sharepoint.com/personal/rschmitt_arlingtonva_us/Documents/Non-Profit%20Tracker%20Support/County%20GLC%20MOA%20signed%207%206%2015.pdf</t>
  </si>
  <si>
    <t>https://arlingtonva-my.sharepoint.com/personal/rschmitt_arlingtonva_us/Documents/Non-Profit%20Tracker%20Support/County%20GLC%20MOA%20signed%207%206%2015.pdf</t>
  </si>
  <si>
    <t xml:space="preserve">
​NB-in-kind contribution, n/a.</t>
  </si>
  <si>
    <t xml:space="preserve">
Is this in-kind contribution still in the development stage?</t>
  </si>
  <si>
    <t xml:space="preserve">
What is an RFEI BID?- Need more description of services-</t>
  </si>
  <si>
    <t>Hartwood Foundation Inc.</t>
  </si>
  <si>
    <t>Respite Care Services​</t>
  </si>
  <si>
    <t>​One bed at a group home in Fairfax County for emergency respite services for individuals with intellectual disabilities</t>
  </si>
  <si>
    <t>​FY13-14 - $77,409
FY15 - $80,931
FY16 - $83,202</t>
  </si>
  <si>
    <t>FY16 - CPI contract</t>
  </si>
  <si>
    <t>Individuals with Intellectual disabilities and their primary care supporters</t>
  </si>
  <si>
    <t>Home Care Partners</t>
  </si>
  <si>
    <t>Home Care Services​</t>
  </si>
  <si>
    <t>​Home care services for older residents</t>
  </si>
  <si>
    <t>​FY14 - $1,575,340
FY15 - $1,633,605
FY16 - $1,666,277</t>
  </si>
  <si>
    <t>-support plans
-person-centered reviews
- incident reports
- discharge reports licensure and corrective action plans
- citizen complaints
- data for in-home services
- qualitative outcome data</t>
  </si>
  <si>
    <t xml:space="preserve">
​Arlington residents aged 60 or older</t>
  </si>
  <si>
    <t>Hospice of Northern Virginia</t>
  </si>
  <si>
    <t>Capital Caring Hospice​</t>
  </si>
  <si>
    <t>Provides care for patients with serious, progressive illness and their families with a comprehensive program of medical and physiological care</t>
  </si>
  <si>
    <t>​FY13-14 - $13,912
FY15-16 - $14,051</t>
  </si>
  <si>
    <t>FY15 - general increase for services</t>
  </si>
  <si>
    <t>Disability Advisory Commission;
Commission on Aging</t>
  </si>
  <si>
    <t>Arlington residents aged 60+</t>
  </si>
  <si>
    <t>I CAN SHINE INC.</t>
  </si>
  <si>
    <t>​iCan Bike</t>
  </si>
  <si>
    <t>​Helps individuals with disabilities learn how to ride bikes independently</t>
  </si>
  <si>
    <t xml:space="preserve">
​Use of County space, one staff person, lodging for two contracted staff, and volunteers.</t>
  </si>
  <si>
    <t>FY11 - $7,500
FY12 - $5,225
FY13 - $7,950
FY14 - $8,250
FY15 - $8,450</t>
  </si>
  <si>
    <t>FY 2009</t>
  </si>
  <si>
    <t>FY15 - adjusted annually per need of the program</t>
  </si>
  <si>
    <t xml:space="preserve">
Parks and Recreation Commission</t>
  </si>
  <si>
    <t>Children, teens, parents, guardians, iCan Shine, Kiwanis Club, Girls Out Reach Program, and Volunteers.</t>
  </si>
  <si>
    <t>Jewish Foundation for Group Homes, Inc.</t>
  </si>
  <si>
    <t>​Day Support Services</t>
  </si>
  <si>
    <t xml:space="preserve">
​Day support services for individuals with intellectual disabilities to help improve their condition or maintain an optimal level of functioning, including self-care, hygiene, eating, toileting, medication management, etc.</t>
  </si>
  <si>
    <t>​FY15 - $14,564
FY16 - $6,092</t>
  </si>
  <si>
    <t xml:space="preserve">
Reduced in FY15 due to the number of beds maintained at this group home (1).</t>
  </si>
  <si>
    <t>-attendance sheets
-individual support plans (ISP)
-ISP quarterly review reports
-licensure and corrective action plans
-client incident reports
-human rights and licensure reports
-discharge reports</t>
  </si>
  <si>
    <t>Commission on Aging; 
Commission on Long Term Care Residences;
Community Services Board; 
Disability Advisory Commission</t>
  </si>
  <si>
    <t>Adults with intellectual and developmental disabilities participating in day programs</t>
  </si>
  <si>
    <t>Job Discovery, Inc.</t>
  </si>
  <si>
    <t>​Day support and employment services to individuals with intellectual and developmental disabilities</t>
  </si>
  <si>
    <t>​FY13-14 - $59,890
FY15 - $62,616
FY16 - $63,868</t>
  </si>
  <si>
    <t>TBD, agreement not yet finalized</t>
  </si>
  <si>
    <t>Residential Support Services for Intellectually Disabled​</t>
  </si>
  <si>
    <t>​Congregate residential services to individuals with intellectual and developmental disabilities</t>
  </si>
  <si>
    <t>​FY13-14 - $62,813
FY15-16 - $63,441</t>
  </si>
  <si>
    <t>FY15 - COLA</t>
  </si>
  <si>
    <t>Just Neighbors Ministry, Inc.</t>
  </si>
  <si>
    <t>Immigrant Legal Services​</t>
  </si>
  <si>
    <t>Provide on-site legal clinics to help immigrants receive work authorizations, facilitate family unification, and assist with domestic violence issues</t>
  </si>
  <si>
    <t>Legal Services</t>
  </si>
  <si>
    <t>FY08-12 - $20,000
FY13-16 - $18,000</t>
  </si>
  <si>
    <t>FY 2004</t>
  </si>
  <si>
    <t xml:space="preserve">
FY17 organizations that received less than $20K in prior years were increased in funding.​</t>
  </si>
  <si>
    <t># domestic violence (VAWA) cases filed      
# work authorizations processed                            
# family unifications processed
# customer service surveys completed 
% of clients satisfied
# Professional Volunteer Hours
# non-professional volunteer hours
$ Value of volunteer hours</t>
  </si>
  <si>
    <t>Immigrants seeking citizenship and/or protection from domestic violence</t>
  </si>
  <si>
    <t>L Arche Inc.</t>
  </si>
  <si>
    <t>​Residential Services for IDD Adults</t>
  </si>
  <si>
    <t>​Residential services for individuals with intellectual disabilities including intensive, supervised and supportive residential services</t>
  </si>
  <si>
    <t>FY13-14 - $91,186
FY15 - $92,098</t>
  </si>
  <si>
    <t>Leadership Arlington</t>
  </si>
  <si>
    <t>Volunteer Arlington</t>
  </si>
  <si>
    <t>Provision of volunteer management services for Arlington County</t>
  </si>
  <si>
    <t>FY16-$75,000 (one-time funding for start-up costs)</t>
  </si>
  <si>
    <t>FY17 - funding increased to reflect annual contract costs.</t>
  </si>
  <si>
    <t>-website visits
-volunteers registered
-new organizations registered
-opportunities posted
-number of walk-ins/phone calls
-number of unique news/media posts
-number of new targeted campaigns
-social media growth
-number of referrals generated online
-number of fee for service events (and revenue generated)
-number of workshops/trainings
-number of participants at all brown bags, events, workshop/trainings
-number of community events attended
-new funding generated
-satisfaction survey results</t>
  </si>
  <si>
    <t>Volunteer Arlington Advisory Task Force</t>
  </si>
  <si>
    <t xml:space="preserve">Legal Aid Justice Center  </t>
  </si>
  <si>
    <t>Immigrant Advocacy Center​</t>
  </si>
  <si>
    <t>​Helps low-income immigrant workers and their families build assets and increase self-sufficiency by offering legal assistance and information</t>
  </si>
  <si>
    <t xml:space="preserve">
FY17 organizations receiving less than $20,000 had their funding increased.​</t>
  </si>
  <si>
    <t># cases opened for legal representation for Arlington residents during evaluation period
# Arlington residents participating in in-depth seminars
# cases closed with results in clients favor
# clients advised and referred to appropriate services
# of Clients reporting satisfaction/clients surveyed</t>
  </si>
  <si>
    <t>Immigrant laborers​</t>
  </si>
  <si>
    <t xml:space="preserve">Legal Services of Northern Virginia </t>
  </si>
  <si>
    <t>​Legal Services</t>
  </si>
  <si>
    <t>​Legal assistance funded by Title III-B of the Older Americans Act to provide legal services and outreach to persons aged 60+ in social or economic need</t>
  </si>
  <si>
    <t>​FY13-14 - $426,193
FY15-16 - $430,455</t>
  </si>
  <si>
    <t>FY 15 COLA</t>
  </si>
  <si>
    <t xml:space="preserve">
​Commission on Aging</t>
  </si>
  <si>
    <t>Liberty's Promise</t>
  </si>
  <si>
    <t>Empowering Immigrant Youth​</t>
  </si>
  <si>
    <t>Provides internship and after-school civic engagement program for low-income immigrant youth at Wakefield High School.</t>
  </si>
  <si>
    <t>​FY16 - $18,000</t>
  </si>
  <si>
    <t>FY17 - non-profits receiving less than $20,000 in CDBG funds in prior years were given an increase for</t>
  </si>
  <si>
    <r>
      <t xml:space="preserve"># youth to participate in the </t>
    </r>
    <r>
      <rPr>
        <i/>
        <sz val="11"/>
        <color theme="1"/>
        <rFont val="Calibri"/>
        <family val="2"/>
      </rPr>
      <t>Civics and Citizenship</t>
    </r>
    <r>
      <rPr>
        <sz val="11"/>
        <color theme="1"/>
        <rFont val="Calibri"/>
        <family val="2"/>
        <scheme val="minor"/>
      </rPr>
      <t xml:space="preserve"> after school program
# youth who successfully complete </t>
    </r>
    <r>
      <rPr>
        <i/>
        <sz val="11"/>
        <color theme="1"/>
        <rFont val="Calibri"/>
        <family val="2"/>
      </rPr>
      <t xml:space="preserve">Civics and Citizenship </t>
    </r>
    <r>
      <rPr>
        <sz val="11"/>
        <color theme="1"/>
        <rFont val="Calibri"/>
        <family val="2"/>
        <scheme val="minor"/>
      </rPr>
      <t>(6+ sessions)
# youth who participate in job skills training sessions
% of students who report feeling better prepared for employment in satisfaction survey
% of students who report feeling more involved in the community in satisfaction survey
% of students who report feeling better prepared for college in satisfaction survey
# youth to complete an internship
# / % of youth to create a resume/cover letter
% of internship participants who feel more comfortable in the American workplace
% of internship participants who better understand the expectations in a work environment
% of in internship participants who feel more prepared to apply for a job on their own.</t>
    </r>
  </si>
  <si>
    <t>Immigrant youths, Arlington Public Schools</t>
  </si>
  <si>
    <t>Linden Resources, Inc.</t>
  </si>
  <si>
    <t>​Vocational program for individuals with mental illnesses and intellectual disabilities</t>
  </si>
  <si>
    <t>​FY13-14 - $346,297
FY15 - $362,054
FY16 - $379,600</t>
  </si>
  <si>
    <t xml:space="preserve">County residents with intellectual disabilities </t>
  </si>
  <si>
    <t>Vocational/Habilitation Services </t>
  </si>
  <si>
    <r>
      <t>​</t>
    </r>
    <r>
      <rPr>
        <sz val="11"/>
        <color theme="1"/>
        <rFont val="Arial"/>
        <family val="2"/>
      </rPr>
      <t>Vocational/habilitation services for clients with mental illness providing employment opportunities in group and supported environments</t>
    </r>
  </si>
  <si>
    <t>FY13 - $39,714
FY14 - $35,462
FY15-16 - $39,879</t>
  </si>
  <si>
    <t xml:space="preserve">
Amount was adjusted lower in FY17 due to the transitioning the non-profit ending the services in FY17.</t>
  </si>
  <si>
    <t>Program manager s track progress of clients through case management.</t>
  </si>
  <si>
    <t>Literacy Council of Northern Virginia</t>
  </si>
  <si>
    <t>Literacy Programs</t>
  </si>
  <si>
    <t xml:space="preserve">
Serves ~1,500 beginning-level English language and literacy adult learners</t>
  </si>
  <si>
    <t>FY13-14 - $23,225
FY15-16 - $23,457</t>
  </si>
  <si>
    <t>1970s</t>
  </si>
  <si>
    <t>FY14 - $232 for a standard increase</t>
  </si>
  <si>
    <t># of participants who attained customer service skills;
# of participants attained wellness and healthy lifestyles;
# of students who entered employment; 
# who enrolled in additional education;
# improved employability  and technology skills; 
# of students with increased involvement in their children's education; 
# of students with increased involvement in community activities; 
# who retained employment and strengthened family.</t>
  </si>
  <si>
    <t>Citizens who are non-native speakers and their family members.</t>
  </si>
  <si>
    <t>Marine Corps Marathon</t>
  </si>
  <si>
    <t xml:space="preserve">Marine Corps Marathon is an annual marathon composed of 30,000 runners held in Arlington and Washington D.C.  AED facilitates an annual County event sponsorship along with coordination of in-kind services from many County departments. </t>
  </si>
  <si>
    <t>Non-Departmental</t>
  </si>
  <si>
    <t xml:space="preserve">In-kind services offered from many County departments including AED, DES, ACPD, ACFD and DPR.        </t>
  </si>
  <si>
    <t>FY11-16- $55,000</t>
  </si>
  <si>
    <t xml:space="preserve">AED tracks hotel average daily rate and occupancy during the event dates to determine the events impact on local tourism. </t>
  </si>
  <si>
    <t>County hotels, local businesses, and event attendees</t>
  </si>
  <si>
    <t>Mary Marshall Memorial Scholarship</t>
  </si>
  <si>
    <t>​Mary Marshall Scholarship Fund</t>
  </si>
  <si>
    <t>The Mary Marshall Memorial Scholarship was established by the Arlington County Board in 1994 to honor the memory of Mary Marshall</t>
  </si>
  <si>
    <t>DMF</t>
  </si>
  <si>
    <t>FY12-16 - $12,600</t>
  </si>
  <si>
    <t>FY12 - The scholarship fund was adjusted to allow for an additional scholarship recipient and the fund is at its current amount of $12,600 with eight scholarships offered each year</t>
  </si>
  <si>
    <t>The scholarship fund is managed through the Arlington Community Foundation who monitors: 
# of qualified applications they receive annually;
# of current student grantees who apply for an additional year of scholarship;
GPA #'s of the scholarship grantees;
the graduation rate of the scholarship students. The demographics of both the applicants and grantees are also monitored to ensure they both mirror the unique demographic of Arlington County.</t>
  </si>
  <si>
    <t xml:space="preserve">
​Arlington Community Foundation</t>
  </si>
  <si>
    <t>Scholarship recipients</t>
  </si>
  <si>
    <t>MVLE, Inc.</t>
  </si>
  <si>
    <t>​Custodial services and automobile cleaning/detailing services provided to the County with Department of Human Services clients with a primary diagnosis of intellectual and developmental disabilities. Also provides day support and employment services to individuals with intellectual and developmental disabilities.</t>
  </si>
  <si>
    <t>​FY13 -14 - $279,079
FY15 - 16 - $444,735</t>
  </si>
  <si>
    <t>County residents with intellectual disabilities</t>
  </si>
  <si>
    <t>National Rehabilitation and Rediscovery Foundation</t>
  </si>
  <si>
    <t>​Dance and Movement Workshop</t>
  </si>
  <si>
    <t>Provides dance and movement workshops to Arlington County Residents with mobility and sensory-based disabilities to increase their physical and psychosocial health and recreational opportunities</t>
  </si>
  <si>
    <t>FY10-13 - $10,646
FY14-16 - $11,059</t>
  </si>
  <si>
    <t xml:space="preserve">
FY14, general increase for services</t>
  </si>
  <si>
    <t>-Organization must provide 30-32 dance/movement sessions and a combination of 8-10 workshops annually for Arlington County residents with physical and sensory-based disabilities.  
-Through program evaluations, 90% of participants will report an improvement from the program in at least one of the following categories:  balance and coordination, overall flexibility and mobility, self-confidence, functional independence, community integration especially with mobility issues, social competency skills, group interaction, and cognitive processing skills. 
-Information presentations will be facilitated at public forums and professional conferences with a goal of 4 per year.</t>
  </si>
  <si>
    <t>Residents with mobility and sensory based disabilities, their family members, the community</t>
  </si>
  <si>
    <t>Neighborhood Health</t>
  </si>
  <si>
    <t>​Dental Services</t>
  </si>
  <si>
    <t>Provide dental care for clients for insured Arlington residents aged 3 - 59 for two days a week</t>
  </si>
  <si>
    <t>Insured residents aged 3 - 59</t>
  </si>
  <si>
    <t>Northern Virginia Dental Clinic</t>
  </si>
  <si>
    <t>Dental Services</t>
  </si>
  <si>
    <t>Oral health care services for low-income, uninsured and under-served residents in Arlington and Northern Virginia</t>
  </si>
  <si>
    <t>​FY15 - $16,000
FY16 - $0 (did not apply)</t>
  </si>
  <si>
    <t xml:space="preserve">
FY17 - funding increased for organizations receiving less than $20,000.</t>
  </si>
  <si>
    <r>
      <t># new patients accepted into the program
# and % of accepted clients who successfully receive dental care and achieve improved oral health
# hours expected service from recruited professionals (dentists and hygienists)    </t>
    </r>
    <r>
      <rPr>
        <b/>
        <sz val="11"/>
        <color theme="1"/>
        <rFont val="Calibri"/>
        <family val="2"/>
      </rPr>
      <t xml:space="preserve">                  
</t>
    </r>
    <r>
      <rPr>
        <sz val="11"/>
        <color theme="1"/>
        <rFont val="Calibri"/>
        <family val="2"/>
        <scheme val="minor"/>
      </rPr>
      <t>% customer service survey completed/client satisfaction            
Total dollar value of in-kind services or donated goods</t>
    </r>
  </si>
  <si>
    <t>Low income persons in need of dental care</t>
  </si>
  <si>
    <t>​Dental services for low income adults referred by DHS staff</t>
  </si>
  <si>
    <t>FY13-14 - $35,000
FY15 - $35,250
FY16 - $25,250</t>
  </si>
  <si>
    <t>FY16 - moved to Fairfax County, while still serving Arlington residents, we are no longer responsible for the same support of rental expenses. Decreased $10,000 for rent, which was not included in the organization's request for funding.  Remaining $25,250 funds dentist's salary.</t>
  </si>
  <si>
    <t>Provider makes available 13 dental appointments per month to patients referred by DHS.</t>
  </si>
  <si>
    <t>Low-to-moderate income households in need of dental services, uninsured people</t>
  </si>
  <si>
    <t>Northern Virginia Family Service (NVFS)</t>
  </si>
  <si>
    <t>​Limited financial assistance for Arlington County residents who visit the nonprofit for services</t>
  </si>
  <si>
    <t>FY13-14 - $8,710
FY15-16 - $8,797</t>
  </si>
  <si>
    <t>FY15 - increase of $87 to cover higher cost of providing services</t>
  </si>
  <si>
    <t># individuals receiving financial assistance</t>
  </si>
  <si>
    <t>​Intervention, Prevention, and Education (IPE) Program</t>
  </si>
  <si>
    <t>Two caseworkers provide community-based services to youth at risk for gang involvement</t>
  </si>
  <si>
    <t>FY12-16 - $90,000</t>
  </si>
  <si>
    <t>Arlington Gang Prevention Task Force
Northern Virginia Regional Gang Task Force</t>
  </si>
  <si>
    <t>Low income families (parents, children, teens) in needy areas, especially at west end of Columbia Pike</t>
  </si>
  <si>
    <t>​Training Futures</t>
  </si>
  <si>
    <r>
      <t>Administers</t>
    </r>
    <r>
      <rPr>
        <sz val="11"/>
        <color rgb="FF000000"/>
        <rFont val="Calibri"/>
        <family val="2"/>
      </rPr>
      <t xml:space="preserve"> six-month program that teaches job skills and offers post-secondary education credentials to economically disadvantaged, unemployed, or underemployed, adults</t>
    </r>
  </si>
  <si>
    <t>FY15-16 - $18,000</t>
  </si>
  <si>
    <t>FY17 - additional funds were given to agencies who requested more than $20K, but who have received less than $20,000 for a period of years.</t>
  </si>
  <si>
    <r>
      <t xml:space="preserve"># new participants enrolled in program
# participants who complete training
</t>
    </r>
    <r>
      <rPr>
        <b/>
        <sz val="11"/>
        <color theme="1"/>
        <rFont val="Calibri"/>
        <family val="2"/>
      </rPr>
      <t xml:space="preserve"># </t>
    </r>
    <r>
      <rPr>
        <sz val="11"/>
        <color theme="1"/>
        <rFont val="Calibri"/>
        <family val="2"/>
        <scheme val="minor"/>
      </rPr>
      <t>participants who secure and maintain employment for 90+ days 
# participants who experience wage gain within 3 months of graduation.
# participants who will obtain college</t>
    </r>
    <r>
      <rPr>
        <b/>
        <sz val="11"/>
        <color theme="1"/>
        <rFont val="Calibri"/>
        <family val="2"/>
      </rPr>
      <t xml:space="preserve"> </t>
    </r>
    <r>
      <rPr>
        <sz val="11"/>
        <color theme="1"/>
        <rFont val="Calibri"/>
        <family val="2"/>
        <scheme val="minor"/>
      </rPr>
      <t xml:space="preserve">credit
% completion of customer service surveys completed/client satisfaction
</t>
    </r>
    <r>
      <rPr>
        <sz val="11"/>
        <color theme="1"/>
        <rFont val="Calibri"/>
        <family val="2"/>
        <scheme val="minor"/>
      </rPr>
      <t>Average wage at placement</t>
    </r>
  </si>
  <si>
    <t>Low-to-moderate income persons with limited income potential</t>
  </si>
  <si>
    <t>Hispanic Committee Grant</t>
  </si>
  <si>
    <t>​Information and referral, employment, legal, housing, translation/interpretation, social and support services to the Spanish-speaking residents of Arlington County</t>
  </si>
  <si>
    <t xml:space="preserve">FY2013 - $292,699;
FY2014 - $292,699;
FY2015 - $295,626;
FY2016 - $295,626
</t>
  </si>
  <si>
    <t>FY15 - $2,927 to continue services</t>
  </si>
  <si>
    <t>% of clients served who access one or more services after help with information and referral
# / % of clients who remain financially stable after six months;
# / % of people who receive financial literacy who achieve their financial goals;
similar goals listed for employment and legal service offerings.</t>
  </si>
  <si>
    <t>Arlington's households in need of services or referrals, emphasis on services in the Spanish language</t>
  </si>
  <si>
    <t>Money Management​</t>
  </si>
  <si>
    <t>​Assistance with tracking and paying bills for seniors no longer able to do so for themselves due to disabling illnesses</t>
  </si>
  <si>
    <t>​FY13-14 - $37,238
FY15-16 - $37,610</t>
  </si>
  <si>
    <t>FY15 - COLA ​</t>
  </si>
  <si>
    <t>Residents aged 60+ who need subsidized bill paying services</t>
  </si>
  <si>
    <t>Healthy Families Arlington Program​</t>
  </si>
  <si>
    <t>​Promotes health, early stimulation, and nurturing of children ages 0-5 in families at risk of poor outcomes through home visitation as an effort to prevent child abuse and neglect</t>
  </si>
  <si>
    <t>​FY13-14 - $251,942
FY15 - $314,051
FY16 - $320,332</t>
  </si>
  <si>
    <t>FY17 - CPI Increase</t>
  </si>
  <si>
    <t>Children aged 0-5</t>
  </si>
  <si>
    <t>Early Head Start Program​</t>
  </si>
  <si>
    <t>​Promotes healthy prenatal outcomes, enhances the development of very young children, and promotes healthy family functioning for children ages 4 weeks to 3 years old</t>
  </si>
  <si>
    <t>FY13-14 - $27,028
FY15 - $27,298
FY16 - $27,844</t>
  </si>
  <si>
    <t>The center is required to meet the following criteria:  Head Start Performance Standards, Council of Accreditation of Agencies Serving Children and Families, Commonwealth of Virginia Minimum Standards for Licensed Child Care Standards and Arlington County child care licensing standards.</t>
  </si>
  <si>
    <t>Arlington children and families</t>
  </si>
  <si>
    <t>Northern Virginia Resource Center for the Deaf and Hard of Hearing</t>
  </si>
  <si>
    <t>Provides information and referral, case management, advocacy, and education services to individuals in the Northern Virginia metropolitan area who are deaf and hard of hearing</t>
  </si>
  <si>
    <t>FY10 - $48,426
FY11-12 - $47,942
FY13-16 - $48,354</t>
  </si>
  <si>
    <t>FY 1992</t>
  </si>
  <si>
    <t>FY13 - General service funding increase</t>
  </si>
  <si>
    <t>Part-time outreach specialist provides a minimum of 16 hours per week; 
# of information and education presentations at County non-profit, social service, government organizations, and County meetings.;
NVRC's will continue its extensive email and newsletter services;
NVRC must allocate funds for development of a program serving non-English speakers with hearing loss and to emergency preparedness issues.</t>
  </si>
  <si>
    <t>The community, persons with disabilities; specifically persons with hearing impairments and their families</t>
  </si>
  <si>
    <t>NOVASalud</t>
  </si>
  <si>
    <t>​HIV/AIDS and STI Education</t>
  </si>
  <si>
    <t>Provide HIV/AIDS and Sexually Transmitted Infections prevention education, via the "Face to Face" program, in Arlington Public Schools (APS)</t>
  </si>
  <si>
    <t>FY16 - $25,000</t>
  </si>
  <si>
    <t>The contractor submits quarterly reports related to the performance criteria (which are listed from Page 8 - 11 of the contract):
 1. Quarterly results for each performance criteria
 2. Cumulative Results per criteria</t>
  </si>
  <si>
    <t>Offender Aid &amp; Restoration (OAR)</t>
  </si>
  <si>
    <t>​Offender Aid &amp; Restoration (OAR)</t>
  </si>
  <si>
    <t>​Community-based corrections and rehabilitation services to adult offenders and ex-offenders as well as community service placement and supervision for juveniles and adults</t>
  </si>
  <si>
    <t>FY09-12 - $416,187
FY13-14 - $414,005
FY15-16 - $456,145</t>
  </si>
  <si>
    <t>FY15 -  the County Board added an Increase of 42,140 to support an increase in program demand</t>
  </si>
  <si>
    <t>Current offenders, ex-offenders, their families and the community as a whole</t>
  </si>
  <si>
    <t>​Returning Citizens Employment Program (RCEP)</t>
  </si>
  <si>
    <t>​Provide employment support to individuals pre-release (while they are still incarcerated) and post-release (within the first year after incarceration)</t>
  </si>
  <si>
    <t>FY10-11 - $20,000
FY12 - $24,042
FY13 - $31,000
FY14 - $0 (did not apply)
FY15-16 - $20,000</t>
  </si>
  <si>
    <t>FY15 - More applications than available funding, so funding was reduced &amp; switched from CSBG to CDBG</t>
  </si>
  <si>
    <t># clients enrolled in the program
# clients who take employment-focused courses in ACDF
# clients who secure employment as a result of participating in the program
% of clients satisfied with the program</t>
  </si>
  <si>
    <t>https://arlingtonva.sharepoint.com/sites/dmf/budget/Lists/NonProfit%20Tracker/Attachments/11/OAR%20FY16.pdf</t>
  </si>
  <si>
    <t>Skills Program</t>
  </si>
  <si>
    <t>Trains inmates to become productive and responsible citizens. The curriculum focuses on technical and career skills to improve a person's employability and work habits for successful employment</t>
  </si>
  <si>
    <t xml:space="preserve">
​NB-trust &amp; agency account-not budgeted.</t>
  </si>
  <si>
    <t xml:space="preserve">
​NB-how much is spent annually for these services?  SIther any formal agreement? if so, what type? What about metrics?</t>
  </si>
  <si>
    <t xml:space="preserve">Phoenix Bikes </t>
  </si>
  <si>
    <t>​Phoenix Bikes</t>
  </si>
  <si>
    <t>​Educate youth in bike maintenance and repair, promote bicycling in the county, and build the community</t>
  </si>
  <si>
    <t>FY10-16 - $8,000</t>
  </si>
  <si>
    <t>County Youth and the  Bicycling Community</t>
  </si>
  <si>
    <t>Phoenix Houses of the Mid-Atlantic (Former Vanguard)</t>
  </si>
  <si>
    <t>​Transitional Residential Substance Abuse Services/Other Facilities</t>
  </si>
  <si>
    <r>
      <t>​</t>
    </r>
    <r>
      <rPr>
        <b/>
        <sz val="11"/>
        <color theme="1"/>
        <rFont val="Arial"/>
        <family val="2"/>
      </rPr>
      <t>Phoenix House:</t>
    </r>
    <r>
      <rPr>
        <sz val="11"/>
        <color theme="1"/>
        <rFont val="Arial"/>
        <family val="2"/>
      </rPr>
      <t xml:space="preserve"> Residential substance abuse treatment program focusing on male clients with chronic addictions and  a host of related server problems.  
</t>
    </r>
    <r>
      <rPr>
        <b/>
        <sz val="11"/>
        <color theme="1"/>
        <rFont val="Arial"/>
        <family val="2"/>
      </rPr>
      <t>Nuevo Dia:</t>
    </r>
    <r>
      <rPr>
        <sz val="11"/>
        <color theme="1"/>
        <rFont val="Arial"/>
        <family val="2"/>
      </rPr>
      <t xml:space="preserve">  Residential and transitional substance abuse treatment program for monolingual Spanish-speaking adults.
</t>
    </r>
    <r>
      <rPr>
        <b/>
        <sz val="11"/>
        <color theme="1"/>
        <rFont val="Arial"/>
        <family val="2"/>
      </rPr>
      <t xml:space="preserve">Demeter House: </t>
    </r>
    <r>
      <rPr>
        <sz val="11"/>
        <color theme="1"/>
        <rFont val="Arial"/>
        <family val="2"/>
      </rPr>
      <t>Residential substance abuse treatment program focusing on women, including those who are  pregnant, have custody of their children or the ability to regain custody following successful treatment.</t>
    </r>
  </si>
  <si>
    <t>FY13-14 - $682,104
FY15 - $671,975
FY16 - $643,887</t>
  </si>
  <si>
    <t>FY17 - CPI increase</t>
  </si>
  <si>
    <t>Clinicians monitor process of clients and ensure facilities meet County standards.</t>
  </si>
  <si>
    <t>​Transitional Residential Substance Abuse Services/Independence House</t>
  </si>
  <si>
    <r>
      <rPr>
        <b/>
        <sz val="11"/>
        <rFont val="Calibri"/>
        <family val="2"/>
        <scheme val="minor"/>
      </rPr>
      <t xml:space="preserve">Independence House: </t>
    </r>
    <r>
      <rPr>
        <sz val="11"/>
        <rFont val="Calibri"/>
        <family val="2"/>
        <scheme val="minor"/>
      </rPr>
      <t>Transitional/residential  substance abuse services program which helps prepare clients to re-enter the  world. For men and women in the early stages of recovery who have just  completed a primary residential treatment program.</t>
    </r>
  </si>
  <si>
    <t>​FY13-16 - $229,048</t>
  </si>
  <si>
    <t>PRS Inc./ Crisis Link</t>
  </si>
  <si>
    <t>​Emergency Telephone Service</t>
  </si>
  <si>
    <t>Provides a 24-hour, 365 days per year, confidential listening and referral hotline that is designed to provide immediate services to persons in crisis at no cost</t>
  </si>
  <si>
    <t xml:space="preserve">
​</t>
  </si>
  <si>
    <t>FY13-14 - $129,234
FY15-16 - $130,526</t>
  </si>
  <si>
    <t>FY15- increase of $1,292 to continue services</t>
  </si>
  <si>
    <t xml:space="preserve">
# of calls, 
call location, 
types of calls, 
call handling rate, 
and the demographics of callers.</t>
  </si>
  <si>
    <t>People in crisis in need of therapeutic intervention through telephone</t>
  </si>
  <si>
    <t>PRS, Inc.</t>
  </si>
  <si>
    <t>Job Avenue Program</t>
  </si>
  <si>
    <t>Provides contract labor to assist the Job Avenue program in supportive employment services for Arlington clients with mental illness</t>
  </si>
  <si>
    <t>FY13 - $237,916
FY14 - $260,113
FY15-16 - $267,391</t>
  </si>
  <si>
    <t>FY15 - increase in services provided</t>
  </si>
  <si>
    <t>Case managers monitor clients beginning with  job placement and throughout employment.</t>
  </si>
  <si>
    <t>Rebuilding Together/Arlington/Fairfax/Falls Church</t>
  </si>
  <si>
    <t>​Volunteer Home Repair</t>
  </si>
  <si>
    <t>Staff and related costs to manage a single-family home repair program for seniors and persons with disabilities.  Volunteers conduct energy audits and repair houses owned and occupied by low and moderate income persons</t>
  </si>
  <si>
    <t>FY10-12 -$41,000
FY13 - $71,000
FY14-16 - $70,000</t>
  </si>
  <si>
    <t>FY13 - volunteer home repair staff who worked for RPJ separated from the organization to incorporate as a separate, independent organization.  they required additional start up money.</t>
  </si>
  <si>
    <t># low and very low-income units repaired and modified to make it a safe and healthy home
% of homeowners satisfied with work as measured by customer satisfaction survey
% of Lead Based Paint units achieving clearance
% of homeowners who have remained in their homes after two years
# volunteers recruited for Arlington projects
$ value of skilled volunteers
$ value of unskilled/novice volunteers
Community Development Fund cost per unit</t>
  </si>
  <si>
    <t>Senior homeowners, group home residents</t>
  </si>
  <si>
    <t>Recovery Program Solutions</t>
  </si>
  <si>
    <t>Peer-Run/Consumer-Operated Recovery Program</t>
  </si>
  <si>
    <t>The center is staffed with peers to help those experiencing mental health, substance abuse and homelessness</t>
  </si>
  <si>
    <t>FY14 - $144,199
FY15 - $147,079
FY16 - $148,550</t>
  </si>
  <si>
    <t xml:space="preserve">
FY16 - CPI increase</t>
  </si>
  <si>
    <t>Program manager conducts training and works with the organization to facilitate recovery effort for clients. ​They evaluate the progress of the clients through site visits and coordination.</t>
  </si>
  <si>
    <t>Reevesland Learning Center (RLC)</t>
  </si>
  <si>
    <t>​RLC Educational Garden Program - Lawns2Lettuce4Lunch</t>
  </si>
  <si>
    <t>​Operation/support of RLC Lawns2Lettuce4Lunch demonstration at gardens and DPR coordination with HALRB</t>
  </si>
  <si>
    <t>Lyndell Core</t>
  </si>
  <si>
    <t xml:space="preserve">
​DPR park space and initial supply support such as mulch.</t>
  </si>
  <si>
    <t>RLC, HALRB, and residents who attend these programs.​</t>
  </si>
  <si>
    <t xml:space="preserve">
https://arlingtonva-my.sharepoint.com/personal/rschmitt_arlingtonva_us/Documents/Non-Profit%20Tracker%20Support/Reevesland%20MOU%20(CB-APPROVED).pdf</t>
  </si>
  <si>
    <t>https://arlingtonva.sharepoint.com/sites/dmf/budget/_layouts/15/guestaccess.aspx?guestaccesstoken=yABb1oi7qTAUPiV8UaLf7ooaQJlkp1TNapzDLrWcbbY%3d&amp;docid=2_1ea89aa12fea54817b8882d802458b410&amp;rev=1</t>
  </si>
  <si>
    <t xml:space="preserve">
What is HALRB?- What park space is offered? Can we offer more description on the supplies offered,</t>
  </si>
  <si>
    <t>Resources for Independence of Virginia</t>
  </si>
  <si>
    <t xml:space="preserve">
​Congregate and in-home residential services to individuals with intellectual and developmental disabilities.</t>
  </si>
  <si>
    <t>​FY13-14 - $138,796
FY15-16 - $140,184</t>
  </si>
  <si>
    <t>-individual support plans
-person-centered reviews
-incident reports
-qualitative outcome data
-citizen complaints
-monthly data for in-home Services
-licensure and corrective action plans</t>
  </si>
  <si>
    <t>Service Source</t>
  </si>
  <si>
    <t>​FY13-14 - $710,328
FY15 - $742,647
FY16 - $757,500</t>
  </si>
  <si>
    <t>FY16 - rate increase for services</t>
  </si>
  <si>
    <t>- monthly state performance utilization reports and referral reports
-quarterly individual service plan progress reports
-annual outcome measures report
-critical incident reports and internal investigation reports as they occur</t>
  </si>
  <si>
    <t>Aspiring. Skills. Determined.</t>
  </si>
  <si>
    <t>​Assisting individuals with autism spectrum disorder (ASD) in achieving improved self-sufficiency, quality of life and community integration through employment opportunities</t>
  </si>
  <si>
    <t>FY16 - $30,000</t>
  </si>
  <si>
    <t># individuals participating in Soft Skills Club
- Situational assessments and work experiences: Individuals will receive situational assessments/work experiences
- Job development: Individuals will receive intensive job development services, marketing their strengths and abilities to local employers and opening doors to long-term employment opportunities
- Job placement: Individuals will be placed in community employment alongside individuals without disabilities, receive wages contributing to financial independence, and have access to job coaching leading to retention</t>
  </si>
  <si>
    <t>Young people with autism spectrum disorders</t>
  </si>
  <si>
    <t>Community Integration Center</t>
  </si>
  <si>
    <t>Day-based program that provides personal care and medical case management, person-centered activities, therapy, rehabilitation and employment programs for adults with intellectual and developmental disabilities</t>
  </si>
  <si>
    <t>​FY13-14 - $209,477 
FY15 - $219,008 
FY16 - $110,360</t>
  </si>
  <si>
    <t xml:space="preserve">
FY16 - reduced due to fewer participants in the program &amp; changed rate structure</t>
  </si>
  <si>
    <t>See attachment CIC year 5 290-10A5 (FY14); sections II and III</t>
  </si>
  <si>
    <t>Shirlington Employment and Education Center (SEEC)</t>
  </si>
  <si>
    <t>​Day Laborers Program</t>
  </si>
  <si>
    <t>​Support for SEEC staff and program support for services to day laborers congregating on South Four Mile Run Drive</t>
  </si>
  <si>
    <t>FY12 - $119,275
FY13 - $187,275
FY14-15 - $205,850 
FY16 - $205,550</t>
  </si>
  <si>
    <t>FY 2003</t>
  </si>
  <si>
    <t>FY14 - SEEC requested additional funding from the Board</t>
  </si>
  <si>
    <t># workers registered per month
# workers placed in jobs per month (workers may be duplicated)
# persons to receive GREEN housecleaning skills training per month
# workers finding permanent employment per month
# new employees registered per month
# employers seeking workers per month
# employers hiring permanent employees per month</t>
  </si>
  <si>
    <t>Community Development Citizens Advisory Committee; 
Alexandria/Arlington Regional Workforce Council</t>
  </si>
  <si>
    <t>Day laborers, residents and business in the surrounding neighborhood</t>
  </si>
  <si>
    <t>St. John Community Services</t>
  </si>
  <si>
    <t>​Intellectual Disability Support</t>
  </si>
  <si>
    <t>​In-home support for individuals with intellectual disabilities</t>
  </si>
  <si>
    <t>FY10 - $138,774
FY11 - $92,788
FY12 - $128,223
FY13 - $141,724
FY14 - $138,819
FY15 - $112,138
FY16 - $153,827</t>
  </si>
  <si>
    <t>-individual consumer-specific report
-qualitative outcome data
-incident reports
-human rights reports
-licensure reports
-activity logs
-citizen complaints</t>
  </si>
  <si>
    <t>County residents with intellectual disabilities receiving in-home support services</t>
  </si>
  <si>
    <t>The Women's Home, Inc.</t>
  </si>
  <si>
    <t>Residential Substance Abuse Treatment Program</t>
  </si>
  <si>
    <t>Provides a safe, structured, and stable living environment for recovering female alcoholics and addicts</t>
  </si>
  <si>
    <t>FY13 - $2,100
FY14-16 - $3,656</t>
  </si>
  <si>
    <t>Client progress is reviewed by clinical management</t>
  </si>
  <si>
    <t>Virginia Cooperative Extension (VCE)</t>
  </si>
  <si>
    <t>​Money Smarts</t>
  </si>
  <si>
    <t>Serves residents at Arlington Partnership for Affordable Housing (APAH) properties by administering a financial education program</t>
  </si>
  <si>
    <t># Money Smarts Pay program participants
% / # of participants to achieve the short-term savings goals
% / # of participants to access their credit reports and, if they have outstanding consumer debts, will make plans for paying them off in a specific time frame
% / # of participants to make on-time payments of their monthly obligations (rent, utilities, phone) for the duration of the three-month program and the six months following
# teens to participate in Reality Store
% / # of participating teens to report that they learned about how having a savings account and insurance could help them plan for emergencies
# of Kids Marketplace participants
% / # of children who participate in Kids Marketplace to report on post-event evaluations that they gained new ideas on how to handle their money in the future and that they learned that life has surprises that can cost extra money</t>
  </si>
  <si>
    <t>Low-to-moderate income households who need education in money management</t>
  </si>
  <si>
    <t>​Virginia Cooperative Extension [VCE]</t>
  </si>
  <si>
    <t>The Virginia Cooperative Extension provides research based educational programs to the people of the Commonwealth in the areas of Agricultural and Natural Resources, Family and Consumer Sciences, 4-H Youth Development, and Community Viability.  ​DPR provides Ongoing annual funding to support personnel costs, some non-personnel costs and free office space at Fairlington</t>
  </si>
  <si>
    <t>FY10 - $103,904
FY11-15 - $93,514
FY16 - $113,514</t>
  </si>
  <si>
    <t>FY16 - increased funding to support a shift of additional master gardener efforts from DPR to VCE</t>
  </si>
  <si>
    <t xml:space="preserve">The local community who are interested in VCE's educational programs. </t>
  </si>
  <si>
    <t>Virginia Hospital Center</t>
  </si>
  <si>
    <t>​Medical Detox Services</t>
  </si>
  <si>
    <t>​Medical detox services for Arlington County residents with substance abuse issues that are referred by County staff.</t>
  </si>
  <si>
    <t>FY13-16 - $3,334</t>
  </si>
  <si>
    <t>Program managers/case workers closely monitor the progress of the clients and impact of the facility care provided in development of client.</t>
  </si>
  <si>
    <t>Volunteers of America (VOA)</t>
  </si>
  <si>
    <t>​FY13-14 - $125,092
FY15 - $126,343
FY16 - $128,870</t>
  </si>
  <si>
    <t>FY16 -  COLA, rate increase</t>
  </si>
  <si>
    <t xml:space="preserve">
​Adults with intellectual and developmental disabilities residing in group homes, living independently, and those that receive in-home services</t>
  </si>
  <si>
    <t>​Mary Marshall Assisted Living Residence</t>
  </si>
  <si>
    <t>52-unit licensed assisted living facility for low-income people age 55 and older with cognitive, mental health and other special needs who require assistance with activities of daily living</t>
  </si>
  <si>
    <t>​FY12 - $1,507,907
FY13-14 - $2,408,374
FY15-16 - $2,432,458</t>
  </si>
  <si>
    <t>FY13 - to provide a full year of funding</t>
  </si>
  <si>
    <t>monthly client/facility activity report including:
 # of admissions; 
# of denials with reasons; 
# of discharges with reasons;
# of hospitalizations with reasons;
staffing updates;
 incidents;
 and facility concerns and issues.</t>
  </si>
  <si>
    <t>Residents of Mary Marshall Assisted Living Residence</t>
  </si>
  <si>
    <t>​Diversion Homeless Services Program</t>
  </si>
  <si>
    <r>
      <t>​D</t>
    </r>
    <r>
      <rPr>
        <sz val="11"/>
        <color rgb="FF000000"/>
        <rFont val="Calibri"/>
        <family val="2"/>
      </rPr>
      <t>iversion and emergency shelter services to Arlington County residents who are at risk of, or are homeless</t>
    </r>
  </si>
  <si>
    <t>FY16 - $50,000</t>
  </si>
  <si>
    <t># residents served through diversion program
# residents diverted, remaining housed without using shelter services within 12 months</t>
  </si>
  <si>
    <t>Homeless persons, people at risk for homelessness, Continuum of Care</t>
  </si>
  <si>
    <t>FY13 - $698,787
FY14 - $913,716
FY15-16 - $873,222</t>
  </si>
  <si>
    <t>FY17 - COLA</t>
  </si>
  <si>
    <t>Residential Program Management</t>
  </si>
  <si>
    <t>FY13 - $644,484
FY14 - $685,734
FY15-16 - $692,591</t>
  </si>
  <si>
    <t xml:space="preserve"> FY17 - estimated personnel expenses due to living wage adjustment were calculated at $17,192</t>
  </si>
  <si>
    <t>-monthly reports including: 
# exiting shelter in the month
 % of clients with employment income at exit
 % of clients with non-employment income at exit,
% of clients with no income at exit
 % of clients who increase income from entry to exit
 % of clients with non-cash benefits at exit
 # of clients exiting to permanent housing (all shelter clients)
# of clients exiting to permanent housing (prioritized clients)
# of clients exiting Independence House
# of  clients who exited permanent housing 6  calendar months ago
# of clients above who returned to shelter in the 7th month
 rate of return/recidivism
 % of beds utilized nightly on average
 median length of stay</t>
  </si>
  <si>
    <t>Homeless adults, landlords and property management companies, 
 Continuum of Care</t>
  </si>
  <si>
    <t>VOAC CAS Case Management</t>
  </si>
  <si>
    <t>CAS Case Management - Centralized Access System (CAS) to provide housing stabilization, financial literacy and case management services to eligible households receiving short-term assistance to prevent homelessness or rapidly re-house homeless households.</t>
  </si>
  <si>
    <t xml:space="preserve">
Office Space at DHS 2 days per week.
 </t>
  </si>
  <si>
    <t>​FY13 - $52,804
FY14 - $51,850
FY15 - $26,811
FY16 - $61,811</t>
  </si>
  <si>
    <t>FY17 - funding decreased to $26,811 due to lack of match for local funding</t>
  </si>
  <si>
    <t>Wesley Housing Development Corporation (WHDC)</t>
  </si>
  <si>
    <t>​Building Communities of Promise</t>
  </si>
  <si>
    <t>​On-site enrichment programming at Whitefield Commons Community Resource Center to foster economic self-sufficiency and academic achievement for low-income adults and youth</t>
  </si>
  <si>
    <t>​FY14 - $25,000
FY15-16 - $24,000</t>
  </si>
  <si>
    <t>FY15 - Fewer funds to allocate among programs</t>
  </si>
  <si>
    <t># residents who will access referral support and/or employment services to maintain housing
# elementary-age students who maintain or improve academic performance                                
# residents who improve computer literacy and achieve basic, intermediate or advanced skill level                                                
# adults who achieve new or improved employment                                                             </t>
  </si>
  <si>
    <t>Low-to-moderate income residents who reside at Whitefield Commons Apartment Complex</t>
  </si>
  <si>
    <t>Row Labels</t>
  </si>
  <si>
    <t>Grand Total</t>
  </si>
  <si>
    <t>Sum of Count</t>
  </si>
  <si>
    <t>Sum of Total FY 2017 Budget</t>
  </si>
  <si>
    <t>Dept</t>
  </si>
  <si>
    <t>FY 2017 Budget</t>
  </si>
  <si>
    <t>Count w/o in-kind contributions</t>
  </si>
  <si>
    <t>Raw Count</t>
  </si>
  <si>
    <t>Category</t>
  </si>
  <si>
    <t>(blank)</t>
  </si>
  <si>
    <t>Count of Count</t>
  </si>
  <si>
    <t>AVG</t>
  </si>
  <si>
    <t>Total</t>
  </si>
  <si>
    <t>% by $</t>
  </si>
  <si>
    <t>%</t>
  </si>
  <si>
    <t>Competitive Solicitation</t>
  </si>
  <si>
    <t>Non-Competititive Solicitation</t>
  </si>
  <si>
    <t xml:space="preserve">Disability biennial </t>
  </si>
  <si>
    <t>Alternative Competititve Review Process</t>
  </si>
  <si>
    <t>competitive</t>
  </si>
  <si>
    <t>nonpcompetitive</t>
  </si>
  <si>
    <t>Count w/kind</t>
  </si>
  <si>
    <t>One-Time Funding  (1)</t>
  </si>
  <si>
    <t xml:space="preserve">
https://arlingtonva.sharepoint.com/sites/dmf/budget/Lists/NonProfit%20Tracker/Attachments/11/OAR%20FY16.pdf</t>
  </si>
  <si>
    <t xml:space="preserve">
https://arlingtonva-my.sharepoint.com/personal/rschmitt_arlingtonva_us/Documents/Non-Profit%20Tracker%20Support/MOU%20Alliance%20Senior%20Pg%20signed%2010-7-10.pdf</t>
  </si>
  <si>
    <t>County w/in-kind</t>
  </si>
  <si>
    <t>% of Money</t>
  </si>
  <si>
    <t>% of nonprofits</t>
  </si>
  <si>
    <t>Non-Profit Name (1)</t>
  </si>
  <si>
    <r>
      <t>One-Time Funding</t>
    </r>
    <r>
      <rPr>
        <sz val="6"/>
        <color theme="1"/>
        <rFont val="Calibri"/>
        <family val="2"/>
        <scheme val="minor"/>
      </rPr>
      <t xml:space="preserve"> </t>
    </r>
    <r>
      <rPr>
        <vertAlign val="subscript"/>
        <sz val="6"/>
        <color theme="1"/>
        <rFont val="Calibri"/>
        <family val="2"/>
        <scheme val="minor"/>
      </rPr>
      <t xml:space="preserve"> (2)</t>
    </r>
  </si>
  <si>
    <t>(1) The 18 non-profit organizations that are receiving Arts grants are counted as one non-profit organization on this spreadsheet.  The 8 non-profit organizations that only receiving in-kind contributions are included in the spreadsheet as background information, but are not included in the non-profit organization count provided in the non-profit analysis memorandum.</t>
  </si>
  <si>
    <t>Alternative Competitive Process</t>
  </si>
  <si>
    <t>Community Development</t>
  </si>
  <si>
    <t>Disability Biennial Process</t>
  </si>
  <si>
    <t>FY 2007 Actual</t>
  </si>
  <si>
    <t>FY 2015 Actual</t>
  </si>
  <si>
    <t>FY 2016 Adopted</t>
  </si>
  <si>
    <t>FY 2017 Adopted</t>
  </si>
  <si>
    <t>% Change '16 to '17</t>
  </si>
  <si>
    <t>Group I</t>
  </si>
  <si>
    <t>Metro Washington Council of Governments</t>
  </si>
  <si>
    <t>Northern Virginia Regional Commission - General</t>
  </si>
  <si>
    <t>Northern Virginia Community College</t>
  </si>
  <si>
    <t>-</t>
  </si>
  <si>
    <t>Health Systems Agency of Northern Virginia</t>
  </si>
  <si>
    <t>Northern Virginia Regional Park Authority</t>
  </si>
  <si>
    <t>Northern Virginia Transportation Commission</t>
  </si>
  <si>
    <t>Group II</t>
  </si>
  <si>
    <t>Northern Virginia Criminal Justice Academy</t>
  </si>
  <si>
    <t>Peumansend Regional Jail</t>
  </si>
  <si>
    <t>Northern Virginia Juvenile Detention Home</t>
  </si>
  <si>
    <t>Group III</t>
  </si>
  <si>
    <t>Arlington Independent Media</t>
  </si>
  <si>
    <t xml:space="preserve">CrisisLink </t>
  </si>
  <si>
    <t>Northern Virginia Family Service</t>
  </si>
  <si>
    <t>Legal Services of Northern Virginia</t>
  </si>
  <si>
    <t>Virginia Adult Probation and Parole</t>
  </si>
  <si>
    <t>Offender Aid and Restoration</t>
  </si>
  <si>
    <t>Capital Caring (formerly Capital Hospice)</t>
  </si>
  <si>
    <t>Ethiopian Community Development Council</t>
  </si>
  <si>
    <t>Endependence Center</t>
  </si>
  <si>
    <t>Group IV</t>
  </si>
  <si>
    <t>Northern Virginia Resource Center for the Deaf and Hard of Hearing Persons</t>
  </si>
  <si>
    <t xml:space="preserve">Brain Injury Services </t>
  </si>
  <si>
    <t>National Rehabilitation and Rediscovery Foundation, Inc.</t>
  </si>
  <si>
    <t>Rehabilitative Services Incentive Fund (RSIF)</t>
  </si>
  <si>
    <t>Total Regional Expenditure</t>
  </si>
  <si>
    <t>minus AWLA and Friends of Guesthouse</t>
  </si>
  <si>
    <t xml:space="preserve">minus VA probation </t>
  </si>
  <si>
    <t>Add Mary Marshall Scholarship in Group 2</t>
  </si>
  <si>
    <t>totals used for group 2 in the nonprofit memo</t>
  </si>
  <si>
    <t>total used for group 3 in the nonprofit memo</t>
  </si>
  <si>
    <t xml:space="preserve">group 3 regionals </t>
  </si>
  <si>
    <t>Alexandria/Arlington Regional Workforce Council; Community Development Citizens Advisory Committee</t>
  </si>
  <si>
    <t>Early Recovery/Detox Program</t>
  </si>
  <si>
    <t>Operates the Detox and Early Recovery Programs that are housed in the County-owned Residential Program Center (RPC).  RPC is designed to address  personal, employment and housing problems for homeless individuals. The RPC Detox Program  provides social model detox services for clients with substance abuse   issues.  The Early Recovery Program provides  residential substance abuse treatment to clients with chemical dependencies.</t>
  </si>
  <si>
    <t>Operates the shelter that is housed in the County-owned Residential Program Center (RPC).  The shelter includes  44 beds for homeless Individuals that provides safe housing and case management services designed to move residents from homelessness to permanent housing.</t>
  </si>
  <si>
    <t>(2) Community Development Funding is listed as one-time funding because the Community Development Citizens Advisory Council (CDCAC) makes new funding recommendations for each fiscal year. Several, non-profit organizations funded through the Community Development Fund has received funding for several years.</t>
  </si>
  <si>
    <t xml:space="preserve">County space and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</si>
</sst>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1" formatCode="_(* #,##0_);_(* \(#,##0\);_(* &quot;-&quot;_);_(@_)"/>
    <numFmt numFmtId="164" formatCode="_([$$-409]* #,##0_);_([$$-409]* \(#,##0\);_([$$-409]* &quot;-&quot;_);_(@_)"/>
    <numFmt numFmtId="165" formatCode="&quot;$&quot;#,##0"/>
  </numFmts>
  <fonts count="22" x14ac:knownFonts="1">
    <font>
      <sz val="11"/>
      <color theme="1"/>
      <name val="Calibri"/>
      <family val="2"/>
      <scheme val="minor"/>
    </font>
    <font>
      <sz val="11"/>
      <color theme="1"/>
      <name val="Calibri"/>
      <family val="2"/>
      <scheme val="minor"/>
    </font>
    <font>
      <b/>
      <sz val="11"/>
      <color theme="0"/>
      <name val="Calibri"/>
      <family val="2"/>
      <scheme val="minor"/>
    </font>
    <font>
      <sz val="6"/>
      <color theme="1"/>
      <name val="Calibri"/>
      <family val="2"/>
      <scheme val="minor"/>
    </font>
    <font>
      <vertAlign val="subscript"/>
      <sz val="6"/>
      <color theme="1"/>
      <name val="Calibri"/>
      <family val="2"/>
      <scheme val="minor"/>
    </font>
    <font>
      <u/>
      <sz val="11"/>
      <color theme="10"/>
      <name val="Calibri"/>
      <family val="2"/>
      <scheme val="minor"/>
    </font>
    <font>
      <b/>
      <sz val="11"/>
      <color theme="1"/>
      <name val="Calibri"/>
      <family val="2"/>
    </font>
    <font>
      <sz val="11"/>
      <color theme="1"/>
      <name val="Segoe UI"/>
      <family val="2"/>
    </font>
    <font>
      <sz val="11"/>
      <color rgb="FF000000"/>
      <name val="Calibri"/>
      <family val="2"/>
    </font>
    <font>
      <sz val="11"/>
      <color rgb="FF000000"/>
      <name val="Times New Roman"/>
      <family val="1"/>
    </font>
    <font>
      <sz val="11"/>
      <color theme="1"/>
      <name val="Times New Roman"/>
      <family val="1"/>
    </font>
    <font>
      <i/>
      <sz val="11"/>
      <color theme="1"/>
      <name val="Calibri"/>
      <family val="2"/>
    </font>
    <font>
      <sz val="11"/>
      <color theme="1"/>
      <name val="Arial"/>
      <family val="2"/>
    </font>
    <font>
      <b/>
      <sz val="11"/>
      <color theme="1"/>
      <name val="Arial"/>
      <family val="2"/>
    </font>
    <font>
      <sz val="11"/>
      <name val="Calibri"/>
      <family val="2"/>
      <scheme val="minor"/>
    </font>
    <font>
      <b/>
      <sz val="11"/>
      <name val="Calibri"/>
      <family val="2"/>
      <scheme val="minor"/>
    </font>
    <font>
      <sz val="11"/>
      <color theme="1"/>
      <name val="Calibri"/>
      <family val="2"/>
      <scheme val="minor"/>
    </font>
    <font>
      <sz val="11"/>
      <color rgb="FF000000"/>
      <name val="Calibri"/>
      <family val="2"/>
      <scheme val="minor"/>
    </font>
    <font>
      <sz val="10"/>
      <name val="Arial"/>
      <family val="2"/>
    </font>
    <font>
      <sz val="10"/>
      <name val="Arial Narrow"/>
      <family val="2"/>
    </font>
    <font>
      <b/>
      <sz val="10"/>
      <name val="Arial Narrow"/>
      <family val="2"/>
    </font>
    <font>
      <b/>
      <sz val="10"/>
      <name val="Arial"/>
      <family val="2"/>
    </font>
  </fonts>
  <fills count="10">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5" tint="-0.249977111117893"/>
        <bgColor indexed="64"/>
      </patternFill>
    </fill>
    <fill>
      <patternFill patternType="solid">
        <fgColor indexed="47"/>
        <bgColor indexed="64"/>
      </patternFill>
    </fill>
    <fill>
      <patternFill patternType="solid">
        <fgColor indexed="9"/>
        <bgColor indexed="64"/>
      </patternFill>
    </fill>
    <fill>
      <patternFill patternType="solid">
        <fgColor theme="0"/>
        <bgColor indexed="64"/>
      </patternFill>
    </fill>
  </fills>
  <borders count="11">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medium">
        <color rgb="FF9BC2E6"/>
      </left>
      <right/>
      <top/>
      <bottom style="medium">
        <color rgb="FF9BC2E6"/>
      </bottom>
      <diagonal/>
    </border>
    <border>
      <left/>
      <right/>
      <top/>
      <bottom style="medium">
        <color rgb="FF9BC2E6"/>
      </bottom>
      <diagonal/>
    </border>
    <border>
      <left style="thick">
        <color indexed="9"/>
      </left>
      <right style="thick">
        <color indexed="9"/>
      </right>
      <top style="thick">
        <color indexed="9"/>
      </top>
      <bottom style="thick">
        <color indexed="9"/>
      </bottom>
      <diagonal/>
    </border>
    <border>
      <left style="thick">
        <color indexed="9"/>
      </left>
      <right style="thick">
        <color indexed="9"/>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style="medium">
        <color rgb="FF9BC2E6"/>
      </bottom>
      <diagonal/>
    </border>
  </borders>
  <cellStyleXfs count="4">
    <xf numFmtId="0" fontId="0" fillId="0" borderId="0"/>
    <xf numFmtId="0" fontId="5" fillId="0" borderId="0" applyNumberFormat="0" applyFill="0" applyBorder="0" applyAlignment="0" applyProtection="0"/>
    <xf numFmtId="0" fontId="18" fillId="0" borderId="0"/>
    <xf numFmtId="9" fontId="18" fillId="0" borderId="0" applyFont="0" applyFill="0" applyBorder="0" applyAlignment="0" applyProtection="0"/>
  </cellStyleXfs>
  <cellXfs count="108">
    <xf numFmtId="0" fontId="0" fillId="0" borderId="0" xfId="0"/>
    <xf numFmtId="0" fontId="0" fillId="2" borderId="0" xfId="0" applyFill="1" applyAlignment="1">
      <alignment wrapText="1"/>
    </xf>
    <xf numFmtId="164" fontId="0" fillId="2" borderId="0" xfId="0" applyNumberFormat="1" applyFill="1" applyAlignment="1">
      <alignment wrapText="1"/>
    </xf>
    <xf numFmtId="0" fontId="0" fillId="0" borderId="0" xfId="0" applyAlignment="1">
      <alignment wrapText="1"/>
    </xf>
    <xf numFmtId="49" fontId="0" fillId="0" borderId="0" xfId="0" applyNumberFormat="1"/>
    <xf numFmtId="49" fontId="0" fillId="0" borderId="0" xfId="0" applyNumberFormat="1" applyAlignment="1">
      <alignment wrapText="1"/>
    </xf>
    <xf numFmtId="164" fontId="0" fillId="0" borderId="0" xfId="0" applyNumberFormat="1"/>
    <xf numFmtId="0" fontId="0" fillId="0" borderId="0" xfId="0" applyFill="1"/>
    <xf numFmtId="49" fontId="0" fillId="0" borderId="0" xfId="0" applyNumberFormat="1" applyFill="1" applyAlignment="1"/>
    <xf numFmtId="49" fontId="0" fillId="0" borderId="0" xfId="0" applyNumberFormat="1" applyFill="1" applyAlignment="1">
      <alignment wrapText="1"/>
    </xf>
    <xf numFmtId="0" fontId="0" fillId="0" borderId="0" xfId="0" applyFill="1" applyAlignment="1">
      <alignment wrapText="1"/>
    </xf>
    <xf numFmtId="49" fontId="0" fillId="0" borderId="0" xfId="0" applyNumberFormat="1" applyFill="1"/>
    <xf numFmtId="164" fontId="0" fillId="0" borderId="0" xfId="0" applyNumberFormat="1" applyFill="1"/>
    <xf numFmtId="0" fontId="0" fillId="0" borderId="0" xfId="0" quotePrefix="1" applyAlignment="1">
      <alignment wrapText="1"/>
    </xf>
    <xf numFmtId="0" fontId="0" fillId="0" borderId="0" xfId="0" applyFill="1" applyBorder="1" applyAlignment="1">
      <alignment wrapText="1"/>
    </xf>
    <xf numFmtId="0" fontId="1" fillId="0" borderId="0" xfId="0" applyFont="1" applyFill="1" applyAlignment="1">
      <alignment wrapText="1"/>
    </xf>
    <xf numFmtId="0" fontId="0" fillId="0" borderId="0" xfId="0" quotePrefix="1" applyFill="1" applyAlignment="1">
      <alignment wrapText="1"/>
    </xf>
    <xf numFmtId="0" fontId="1" fillId="0" borderId="0" xfId="0" applyFont="1" applyAlignment="1">
      <alignment wrapText="1"/>
    </xf>
    <xf numFmtId="0" fontId="0" fillId="0" borderId="0" xfId="0" applyBorder="1" applyAlignment="1">
      <alignment wrapText="1"/>
    </xf>
    <xf numFmtId="0" fontId="0" fillId="4" borderId="1" xfId="0" applyFont="1" applyFill="1" applyBorder="1" applyAlignment="1">
      <alignment wrapText="1"/>
    </xf>
    <xf numFmtId="49" fontId="0" fillId="4" borderId="1" xfId="0" applyNumberFormat="1" applyFont="1" applyFill="1" applyBorder="1"/>
    <xf numFmtId="49" fontId="0" fillId="4" borderId="1" xfId="0" applyNumberFormat="1" applyFont="1" applyFill="1" applyBorder="1" applyAlignment="1">
      <alignment wrapText="1"/>
    </xf>
    <xf numFmtId="164" fontId="0" fillId="4" borderId="1" xfId="0" applyNumberFormat="1" applyFont="1" applyFill="1" applyBorder="1"/>
    <xf numFmtId="0" fontId="8" fillId="0" borderId="0" xfId="0" applyFont="1" applyFill="1" applyAlignment="1">
      <alignment wrapText="1"/>
    </xf>
    <xf numFmtId="0" fontId="0" fillId="0" borderId="0" xfId="0" applyAlignment="1">
      <alignment horizontal="left"/>
    </xf>
    <xf numFmtId="0" fontId="0" fillId="0" borderId="4" xfId="0" applyBorder="1" applyAlignment="1">
      <alignment wrapText="1"/>
    </xf>
    <xf numFmtId="49" fontId="9" fillId="0" borderId="0" xfId="0" applyNumberFormat="1" applyFont="1" applyFill="1" applyBorder="1" applyAlignment="1"/>
    <xf numFmtId="0" fontId="9" fillId="0" borderId="0" xfId="0" applyFont="1" applyFill="1" applyBorder="1" applyAlignment="1">
      <alignment wrapText="1"/>
    </xf>
    <xf numFmtId="49" fontId="9" fillId="0" borderId="0" xfId="0" applyNumberFormat="1" applyFont="1" applyFill="1" applyBorder="1" applyAlignment="1">
      <alignment wrapText="1"/>
    </xf>
    <xf numFmtId="0" fontId="10" fillId="0" borderId="0" xfId="0" applyFont="1" applyFill="1" applyBorder="1" applyAlignment="1">
      <alignment wrapText="1"/>
    </xf>
    <xf numFmtId="0" fontId="0" fillId="0" borderId="0" xfId="0" applyFont="1" applyFill="1" applyAlignment="1">
      <alignment wrapText="1"/>
    </xf>
    <xf numFmtId="0" fontId="0" fillId="3" borderId="0" xfId="0" applyFill="1" applyAlignment="1">
      <alignment wrapText="1"/>
    </xf>
    <xf numFmtId="49" fontId="0" fillId="3" borderId="0" xfId="0" applyNumberFormat="1" applyFill="1"/>
    <xf numFmtId="164" fontId="0" fillId="3" borderId="0" xfId="0" applyNumberFormat="1" applyFill="1"/>
    <xf numFmtId="0" fontId="14" fillId="4" borderId="0" xfId="0" applyFont="1" applyFill="1" applyBorder="1" applyAlignment="1">
      <alignment wrapText="1"/>
    </xf>
    <xf numFmtId="0" fontId="0" fillId="0" borderId="0" xfId="0" applyFont="1" applyAlignment="1">
      <alignment wrapText="1"/>
    </xf>
    <xf numFmtId="0" fontId="0" fillId="0" borderId="6" xfId="0" applyBorder="1" applyAlignment="1">
      <alignment wrapText="1"/>
    </xf>
    <xf numFmtId="49" fontId="0" fillId="0" borderId="6" xfId="0" applyNumberFormat="1" applyBorder="1"/>
    <xf numFmtId="49" fontId="0" fillId="0" borderId="6" xfId="0" applyNumberFormat="1" applyBorder="1" applyAlignment="1">
      <alignment wrapText="1"/>
    </xf>
    <xf numFmtId="164" fontId="0" fillId="0" borderId="6" xfId="0" applyNumberFormat="1" applyBorder="1"/>
    <xf numFmtId="49" fontId="9" fillId="0" borderId="0" xfId="0" applyNumberFormat="1" applyFont="1" applyFill="1" applyBorder="1" applyAlignment="1">
      <alignment vertical="center"/>
    </xf>
    <xf numFmtId="164" fontId="9" fillId="0" borderId="0" xfId="0" applyNumberFormat="1" applyFont="1" applyFill="1" applyBorder="1" applyAlignment="1">
      <alignment vertical="center"/>
    </xf>
    <xf numFmtId="0" fontId="0" fillId="0" borderId="0" xfId="0" pivotButton="1"/>
    <xf numFmtId="0" fontId="0" fillId="0" borderId="0" xfId="0" applyNumberFormat="1"/>
    <xf numFmtId="3" fontId="0" fillId="0" borderId="0" xfId="0" applyNumberFormat="1"/>
    <xf numFmtId="9" fontId="0" fillId="0" borderId="0" xfId="0" applyNumberFormat="1"/>
    <xf numFmtId="165" fontId="0" fillId="0" borderId="0" xfId="0" applyNumberFormat="1"/>
    <xf numFmtId="0" fontId="16" fillId="0" borderId="0" xfId="0" applyFont="1" applyFill="1"/>
    <xf numFmtId="49" fontId="17" fillId="0" borderId="0" xfId="0" applyNumberFormat="1" applyFont="1" applyFill="1" applyBorder="1" applyAlignment="1"/>
    <xf numFmtId="0" fontId="17" fillId="0" borderId="0" xfId="0" applyFont="1" applyFill="1" applyBorder="1" applyAlignment="1">
      <alignment wrapText="1"/>
    </xf>
    <xf numFmtId="49" fontId="17" fillId="0" borderId="0" xfId="0" applyNumberFormat="1" applyFont="1" applyFill="1" applyBorder="1" applyAlignment="1">
      <alignment wrapText="1"/>
    </xf>
    <xf numFmtId="0" fontId="16" fillId="0" borderId="0" xfId="0" applyFont="1" applyFill="1" applyBorder="1" applyAlignment="1">
      <alignment wrapText="1"/>
    </xf>
    <xf numFmtId="164" fontId="16" fillId="0" borderId="0" xfId="0" applyNumberFormat="1" applyFont="1" applyFill="1" applyAlignment="1">
      <alignment horizontal="right"/>
    </xf>
    <xf numFmtId="0" fontId="17" fillId="0" borderId="0" xfId="0" quotePrefix="1" applyFont="1" applyFill="1" applyBorder="1" applyAlignment="1">
      <alignment wrapText="1"/>
    </xf>
    <xf numFmtId="0" fontId="0" fillId="0" borderId="0" xfId="0" applyAlignment="1">
      <alignment horizontal="left" indent="1"/>
    </xf>
    <xf numFmtId="165" fontId="0" fillId="5" borderId="0" xfId="0" applyNumberFormat="1" applyFill="1"/>
    <xf numFmtId="165" fontId="0" fillId="6" borderId="0" xfId="0" applyNumberFormat="1" applyFill="1"/>
    <xf numFmtId="0" fontId="0" fillId="5" borderId="0" xfId="0" applyNumberFormat="1" applyFill="1"/>
    <xf numFmtId="3" fontId="0" fillId="5" borderId="0" xfId="0" applyNumberFormat="1" applyFill="1"/>
    <xf numFmtId="22" fontId="0" fillId="0" borderId="0" xfId="0" applyNumberFormat="1"/>
    <xf numFmtId="0" fontId="0" fillId="5" borderId="0" xfId="0" applyFill="1"/>
    <xf numFmtId="0" fontId="18" fillId="7" borderId="7" xfId="2" applyFont="1" applyFill="1" applyBorder="1"/>
    <xf numFmtId="0" fontId="19" fillId="7" borderId="7" xfId="2" applyFont="1" applyFill="1" applyBorder="1"/>
    <xf numFmtId="0" fontId="20" fillId="7" borderId="7" xfId="2" applyFont="1" applyFill="1" applyBorder="1" applyAlignment="1">
      <alignment horizontal="right" wrapText="1"/>
    </xf>
    <xf numFmtId="0" fontId="18" fillId="0" borderId="0" xfId="2" applyFont="1" applyBorder="1"/>
    <xf numFmtId="0" fontId="18" fillId="0" borderId="0" xfId="2"/>
    <xf numFmtId="0" fontId="18" fillId="8" borderId="7" xfId="2" applyFont="1" applyFill="1" applyBorder="1"/>
    <xf numFmtId="165" fontId="19" fillId="8" borderId="7" xfId="2" applyNumberFormat="1" applyFont="1" applyFill="1" applyBorder="1" applyAlignment="1">
      <alignment horizontal="right"/>
    </xf>
    <xf numFmtId="3" fontId="19" fillId="0" borderId="7" xfId="2" applyNumberFormat="1" applyFont="1" applyFill="1" applyBorder="1" applyAlignment="1">
      <alignment horizontal="right"/>
    </xf>
    <xf numFmtId="9" fontId="19" fillId="9" borderId="7" xfId="3" applyFont="1" applyFill="1" applyBorder="1" applyAlignment="1">
      <alignment horizontal="right"/>
    </xf>
    <xf numFmtId="3" fontId="19" fillId="7" borderId="7" xfId="2" applyNumberFormat="1" applyFont="1" applyFill="1" applyBorder="1" applyAlignment="1">
      <alignment horizontal="right"/>
    </xf>
    <xf numFmtId="9" fontId="19" fillId="7" borderId="7" xfId="3" applyFont="1" applyFill="1" applyBorder="1" applyAlignment="1">
      <alignment horizontal="right"/>
    </xf>
    <xf numFmtId="9" fontId="19" fillId="8" borderId="7" xfId="3" quotePrefix="1" applyFont="1" applyFill="1" applyBorder="1" applyAlignment="1">
      <alignment horizontal="right"/>
    </xf>
    <xf numFmtId="0" fontId="18" fillId="0" borderId="0" xfId="2" applyFont="1" applyFill="1" applyBorder="1"/>
    <xf numFmtId="0" fontId="18" fillId="0" borderId="0" xfId="2" applyFont="1" applyFill="1"/>
    <xf numFmtId="0" fontId="18" fillId="7" borderId="7" xfId="2" applyFont="1" applyFill="1" applyBorder="1" applyAlignment="1">
      <alignment wrapText="1"/>
    </xf>
    <xf numFmtId="41" fontId="19" fillId="7" borderId="7" xfId="2" applyNumberFormat="1" applyFont="1" applyFill="1" applyBorder="1" applyAlignment="1">
      <alignment horizontal="right"/>
    </xf>
    <xf numFmtId="0" fontId="21" fillId="7" borderId="7" xfId="2" applyFont="1" applyFill="1" applyBorder="1"/>
    <xf numFmtId="6" fontId="20" fillId="7" borderId="7" xfId="2" applyNumberFormat="1" applyFont="1" applyFill="1" applyBorder="1" applyAlignment="1">
      <alignment horizontal="right"/>
    </xf>
    <xf numFmtId="9" fontId="20" fillId="7" borderId="7" xfId="3" applyFont="1" applyFill="1" applyBorder="1" applyAlignment="1">
      <alignment horizontal="right"/>
    </xf>
    <xf numFmtId="0" fontId="18" fillId="8" borderId="0" xfId="2" applyFont="1" applyFill="1" applyBorder="1"/>
    <xf numFmtId="0" fontId="18" fillId="8" borderId="0" xfId="2" applyFont="1" applyFill="1"/>
    <xf numFmtId="3" fontId="18" fillId="0" borderId="0" xfId="2" applyNumberFormat="1" applyFont="1" applyFill="1" applyBorder="1"/>
    <xf numFmtId="3" fontId="18" fillId="0" borderId="0" xfId="2" applyNumberFormat="1" applyFont="1" applyBorder="1"/>
    <xf numFmtId="0" fontId="0" fillId="4" borderId="3" xfId="0" applyFont="1" applyFill="1" applyBorder="1" applyAlignment="1">
      <alignment wrapText="1"/>
    </xf>
    <xf numFmtId="0" fontId="0" fillId="0" borderId="3" xfId="0" applyFont="1" applyBorder="1" applyAlignment="1">
      <alignment wrapText="1"/>
    </xf>
    <xf numFmtId="49" fontId="0" fillId="4" borderId="2" xfId="0" applyNumberFormat="1" applyFont="1" applyFill="1" applyBorder="1" applyAlignment="1">
      <alignment wrapText="1"/>
    </xf>
    <xf numFmtId="0" fontId="0" fillId="0" borderId="0" xfId="0" applyAlignment="1">
      <alignment horizontal="left" wrapText="1"/>
    </xf>
    <xf numFmtId="0" fontId="0" fillId="0" borderId="0" xfId="0" applyFill="1" applyAlignment="1">
      <alignment horizontal="left" wrapText="1"/>
    </xf>
    <xf numFmtId="49" fontId="0" fillId="3" borderId="0" xfId="0" applyNumberFormat="1" applyFill="1" applyAlignment="1">
      <alignment wrapText="1"/>
    </xf>
    <xf numFmtId="49" fontId="0" fillId="0" borderId="5" xfId="0" applyNumberFormat="1" applyBorder="1" applyAlignment="1">
      <alignment wrapText="1"/>
    </xf>
    <xf numFmtId="0" fontId="17" fillId="0" borderId="3" xfId="0" applyFont="1" applyBorder="1" applyAlignment="1">
      <alignment wrapText="1"/>
    </xf>
    <xf numFmtId="49" fontId="0" fillId="4" borderId="9" xfId="0" applyNumberFormat="1" applyFont="1" applyFill="1" applyBorder="1" applyAlignment="1">
      <alignment wrapText="1"/>
    </xf>
    <xf numFmtId="0" fontId="0" fillId="3" borderId="3" xfId="0" applyFont="1" applyFill="1" applyBorder="1" applyAlignment="1">
      <alignment wrapText="1"/>
    </xf>
    <xf numFmtId="0" fontId="0" fillId="0" borderId="10" xfId="0" applyFont="1" applyBorder="1" applyAlignment="1">
      <alignment wrapText="1"/>
    </xf>
    <xf numFmtId="0" fontId="2" fillId="2" borderId="3" xfId="0" applyFont="1" applyFill="1" applyBorder="1" applyAlignment="1">
      <alignment wrapText="1"/>
    </xf>
    <xf numFmtId="0" fontId="0" fillId="0" borderId="1" xfId="0" applyFont="1" applyFill="1" applyBorder="1" applyAlignment="1">
      <alignment wrapText="1"/>
    </xf>
    <xf numFmtId="49" fontId="0" fillId="0" borderId="1" xfId="0" applyNumberFormat="1" applyFont="1" applyFill="1" applyBorder="1"/>
    <xf numFmtId="49" fontId="0" fillId="0" borderId="1" xfId="0" applyNumberFormat="1" applyFont="1" applyFill="1" applyBorder="1" applyAlignment="1">
      <alignment wrapText="1"/>
    </xf>
    <xf numFmtId="164" fontId="0" fillId="0" borderId="1" xfId="0" applyNumberFormat="1" applyFont="1" applyFill="1" applyBorder="1"/>
    <xf numFmtId="0" fontId="5" fillId="0" borderId="1" xfId="1" applyFont="1" applyFill="1" applyBorder="1"/>
    <xf numFmtId="22" fontId="0" fillId="0" borderId="1" xfId="0" applyNumberFormat="1" applyFont="1" applyFill="1" applyBorder="1"/>
    <xf numFmtId="0" fontId="0" fillId="0" borderId="3" xfId="0" applyFont="1" applyFill="1" applyBorder="1"/>
    <xf numFmtId="49" fontId="0" fillId="0" borderId="2" xfId="0" applyNumberFormat="1" applyFont="1" applyFill="1" applyBorder="1" applyAlignment="1"/>
    <xf numFmtId="49" fontId="0" fillId="0" borderId="1" xfId="0" applyNumberFormat="1" applyFont="1" applyFill="1" applyBorder="1" applyAlignment="1"/>
    <xf numFmtId="0" fontId="18" fillId="7" borderId="7" xfId="2" applyFont="1" applyFill="1" applyBorder="1" applyAlignment="1">
      <alignment horizontal="center" vertical="center" textRotation="90"/>
    </xf>
    <xf numFmtId="0" fontId="18" fillId="7" borderId="8" xfId="2" applyFont="1" applyFill="1" applyBorder="1" applyAlignment="1">
      <alignment horizontal="center" vertical="center" textRotation="90"/>
    </xf>
    <xf numFmtId="0" fontId="0" fillId="0" borderId="0" xfId="0" applyAlignment="1">
      <alignment horizontal="center"/>
    </xf>
  </cellXfs>
  <cellStyles count="4">
    <cellStyle name="Hyperlink" xfId="1" builtinId="8"/>
    <cellStyle name="Normal" xfId="0" builtinId="0"/>
    <cellStyle name="Normal 2" xfId="2"/>
    <cellStyle name="Percent 2" xfId="3"/>
  </cellStyles>
  <dxfs count="37">
    <dxf>
      <numFmt numFmtId="165" formatCode="&quot;$&quot;#,##0"/>
    </dxf>
    <dxf>
      <numFmt numFmtId="3" formatCode="#,##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27" formatCode="mm/dd/yyyy\ h:mm"/>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30" formatCode="@"/>
    </dxf>
    <dxf>
      <alignment horizontal="general" vertical="bottom" textRotation="0" wrapText="1" indent="0" justifyLastLine="0" shrinkToFit="0" readingOrder="0"/>
    </dxf>
    <dxf>
      <numFmt numFmtId="164" formatCode="_([$$-409]* #,##0_);_([$$-409]* \(#,##0\);_([$$-409]* &quot;-&quot;_);_(@_)"/>
    </dxf>
    <dxf>
      <numFmt numFmtId="164" formatCode="_([$$-409]* #,##0_);_([$$-409]* \(#,##0\);_([$$-409]* &quot;-&quot;_);_(@_)"/>
    </dxf>
    <dxf>
      <numFmt numFmtId="164" formatCode="_([$$-409]* #,##0_);_([$$-409]* \(#,##0\);_([$$-409]* &quot;-&quot;_);_(@_)"/>
    </dxf>
    <dxf>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fill>
        <patternFill>
          <fgColor indexed="64"/>
          <bgColor theme="4" tint="-0.249977111117893"/>
        </patternFill>
      </fill>
      <alignment horizontal="general" vertical="bottom" textRotation="0" wrapText="1" indent="0" justifyLastLine="0" shrinkToFit="0" readingOrder="0"/>
    </dxf>
    <dxf>
      <numFmt numFmtId="3" formatCode="#,##0"/>
    </dxf>
    <dxf>
      <numFmt numFmtId="165" formatCode="&quot;$&quot;#,##0"/>
    </dxf>
    <dxf>
      <numFmt numFmtId="165" formatCode="&quot;$&quot;#,##0"/>
    </dxf>
    <dxf>
      <numFmt numFmtId="3" formatCode="#,##0"/>
    </dxf>
    <dxf>
      <numFmt numFmtId="165" formatCode="&quot;$&quot;#,##0"/>
    </dxf>
    <dxf>
      <fill>
        <patternFill patternType="solid">
          <bgColor rgb="FFFFFF00"/>
        </patternFill>
      </fill>
    </dxf>
    <dxf>
      <fill>
        <patternFill patternType="solid">
          <bgColor rgb="FFFFFF00"/>
        </patternFill>
      </fill>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pivotCacheDefinition" Target="pivotCache/pivotCacheDefinition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5.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Non-Profit</a:t>
            </a:r>
            <a:r>
              <a:rPr lang="en-US" baseline="0"/>
              <a:t> Funding by Department - All Funds</a:t>
            </a:r>
            <a:endParaRPr lang="en-US"/>
          </a:p>
        </c:rich>
      </c:tx>
      <c:layout>
        <c:manualLayout>
          <c:xMode val="edge"/>
          <c:yMode val="edge"/>
          <c:x val="0.24906497240891134"/>
          <c:y val="8.188330747525823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'funding by dept-all funds'!$B$33</c:f>
              <c:strCache>
                <c:ptCount val="1"/>
                <c:pt idx="0">
                  <c:v>FY 2017 Budget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8F8-4823-8DA0-86DA85AD6B7D}"/>
              </c:ext>
            </c:extLst>
          </c:dPt>
          <c:dPt>
            <c:idx val="1"/>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3-F8F8-4823-8DA0-86DA85AD6B7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8F8-4823-8DA0-86DA85AD6B7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8F8-4823-8DA0-86DA85AD6B7D}"/>
              </c:ext>
            </c:extLst>
          </c:dPt>
          <c:dPt>
            <c:idx val="4"/>
            <c:bubble3D val="0"/>
            <c:spPr>
              <a:solidFill>
                <a:srgbClr val="7030A0"/>
              </a:solidFill>
              <a:ln w="19050">
                <a:solidFill>
                  <a:schemeClr val="lt1"/>
                </a:solidFill>
              </a:ln>
              <a:effectLst/>
            </c:spPr>
            <c:extLst>
              <c:ext xmlns:c16="http://schemas.microsoft.com/office/drawing/2014/chart" uri="{C3380CC4-5D6E-409C-BE32-E72D297353CC}">
                <c16:uniqueId val="{00000009-F8F8-4823-8DA0-86DA85AD6B7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8F8-4823-8DA0-86DA85AD6B7D}"/>
              </c:ext>
            </c:extLst>
          </c:dPt>
          <c:dLbls>
            <c:dLbl>
              <c:idx val="0"/>
              <c:layout>
                <c:manualLayout>
                  <c:x val="1.9154520737566849E-2"/>
                  <c:y val="-1.6753410676164843E-2"/>
                </c:manualLayout>
              </c:layout>
              <c:tx>
                <c:rich>
                  <a:bodyPr/>
                  <a:lstStyle/>
                  <a:p>
                    <a:r>
                      <a:rPr lang="en-US" baseline="0"/>
                      <a:t>$</a:t>
                    </a:r>
                    <a:fld id="{80A2EE19-51B5-4D6B-BD79-853715FEC16D}" type="VALUE">
                      <a:rPr lang="en-US" baseline="0"/>
                      <a:pPr/>
                      <a:t>[VALUE]</a:t>
                    </a:fld>
                    <a:r>
                      <a:rPr lang="en-US" baseline="0"/>
                      <a:t>, </a:t>
                    </a:r>
                    <a:fld id="{281B1317-151B-486E-8DE5-C0269D2DB005}" type="PERCENTAGE">
                      <a:rPr lang="en-US" baseline="0"/>
                      <a:pPr/>
                      <a:t>[PERCENTAGE]</a:t>
                    </a:fld>
                    <a:r>
                      <a:rPr lang="en-US" baseline="0"/>
                      <a:t>, 22</a:t>
                    </a:r>
                  </a:p>
                </c:rich>
              </c:tx>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8F8-4823-8DA0-86DA85AD6B7D}"/>
                </c:ext>
              </c:extLst>
            </c:dLbl>
            <c:dLbl>
              <c:idx val="1"/>
              <c:layout>
                <c:manualLayout>
                  <c:x val="3.2839083231581252E-2"/>
                  <c:y val="-1.4223194983497612E-3"/>
                </c:manualLayout>
              </c:layout>
              <c:tx>
                <c:rich>
                  <a:bodyPr/>
                  <a:lstStyle/>
                  <a:p>
                    <a:r>
                      <a:rPr lang="en-US" baseline="0"/>
                      <a:t>$</a:t>
                    </a:r>
                    <a:fld id="{9FEBAF2E-8C21-4C6A-AE35-ABE4EBF0D37B}" type="VALUE">
                      <a:rPr lang="en-US" baseline="0"/>
                      <a:pPr/>
                      <a:t>[VALUE]</a:t>
                    </a:fld>
                    <a:r>
                      <a:rPr lang="en-US" baseline="0"/>
                      <a:t>, </a:t>
                    </a:r>
                    <a:fld id="{499ED3AC-9458-4495-AB7D-DAE26A5FB1FA}" type="PERCENTAGE">
                      <a:rPr lang="en-US" baseline="0"/>
                      <a:pPr/>
                      <a:t>[PERCENTAGE]</a:t>
                    </a:fld>
                    <a:r>
                      <a:rPr lang="en-US" baseline="0"/>
                      <a:t>, 5</a:t>
                    </a:r>
                  </a:p>
                </c:rich>
              </c:tx>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8F8-4823-8DA0-86DA85AD6B7D}"/>
                </c:ext>
              </c:extLst>
            </c:dLbl>
            <c:dLbl>
              <c:idx val="2"/>
              <c:layout>
                <c:manualLayout>
                  <c:x val="2.2470337275374046E-2"/>
                  <c:y val="4.470914554876108E-3"/>
                </c:manualLayout>
              </c:layout>
              <c:tx>
                <c:rich>
                  <a:bodyPr/>
                  <a:lstStyle/>
                  <a:p>
                    <a:r>
                      <a:rPr lang="en-US" baseline="0"/>
                      <a:t>$</a:t>
                    </a:r>
                    <a:fld id="{46E3C7B4-7557-4ABF-A95A-88BE0BD6DAF1}" type="VALUE">
                      <a:rPr lang="en-US" baseline="0"/>
                      <a:pPr/>
                      <a:t>[VALUE]</a:t>
                    </a:fld>
                    <a:r>
                      <a:rPr lang="en-US" baseline="0"/>
                      <a:t>, </a:t>
                    </a:r>
                    <a:fld id="{683CFD4B-4D1A-4AE0-A309-4D65BC1C69A6}" type="PERCENTAGE">
                      <a:rPr lang="en-US" baseline="0"/>
                      <a:pPr/>
                      <a:t>[PERCENTAGE]</a:t>
                    </a:fld>
                    <a:r>
                      <a:rPr lang="en-US" baseline="0"/>
                      <a:t>, 27</a:t>
                    </a:r>
                  </a:p>
                </c:rich>
              </c:tx>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F8F8-4823-8DA0-86DA85AD6B7D}"/>
                </c:ext>
              </c:extLst>
            </c:dLbl>
            <c:dLbl>
              <c:idx val="3"/>
              <c:layout>
                <c:manualLayout>
                  <c:x val="-2.860154043688027E-2"/>
                  <c:y val="-3.5413993191005387E-3"/>
                </c:manualLayout>
              </c:layout>
              <c:tx>
                <c:rich>
                  <a:bodyPr/>
                  <a:lstStyle/>
                  <a:p>
                    <a:r>
                      <a:rPr lang="en-US" baseline="0"/>
                      <a:t>$</a:t>
                    </a:r>
                    <a:fld id="{C0AC3D57-10D6-4DCC-B85A-3E010976DB2E}" type="VALUE">
                      <a:rPr lang="en-US" baseline="0"/>
                      <a:pPr/>
                      <a:t>[VALUE]</a:t>
                    </a:fld>
                    <a:r>
                      <a:rPr lang="en-US" baseline="0"/>
                      <a:t>, </a:t>
                    </a:r>
                    <a:fld id="{D0349B18-6A9D-4F4B-A6AA-4F8C1DEEF530}" type="PERCENTAGE">
                      <a:rPr lang="en-US" baseline="0"/>
                      <a:pPr/>
                      <a:t>[PERCENTAGE]</a:t>
                    </a:fld>
                    <a:r>
                      <a:rPr lang="en-US" baseline="0"/>
                      <a:t>, 68</a:t>
                    </a:r>
                  </a:p>
                </c:rich>
              </c:tx>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F8F8-4823-8DA0-86DA85AD6B7D}"/>
                </c:ext>
              </c:extLst>
            </c:dLbl>
            <c:dLbl>
              <c:idx val="4"/>
              <c:layout>
                <c:manualLayout>
                  <c:x val="2.6707430447510838E-2"/>
                  <c:y val="-3.7646119257771879E-2"/>
                </c:manualLayout>
              </c:layout>
              <c:tx>
                <c:rich>
                  <a:bodyPr/>
                  <a:lstStyle/>
                  <a:p>
                    <a:r>
                      <a:rPr lang="en-US" baseline="0"/>
                      <a:t>$ </a:t>
                    </a:r>
                    <a:fld id="{8A5DEDE0-D8BC-4356-8334-DE11877C32E4}" type="VALUE">
                      <a:rPr lang="en-US" baseline="0"/>
                      <a:pPr/>
                      <a:t>[VALUE]</a:t>
                    </a:fld>
                    <a:r>
                      <a:rPr lang="en-US" baseline="0"/>
                      <a:t>, </a:t>
                    </a:r>
                    <a:fld id="{BB55EB59-7758-44A7-8F07-5461E761B96D}" type="PERCENTAGE">
                      <a:rPr lang="en-US" baseline="0"/>
                      <a:pPr/>
                      <a:t>[PERCENTAGE]</a:t>
                    </a:fld>
                    <a:r>
                      <a:rPr lang="en-US" baseline="0"/>
                      <a:t>, 4</a:t>
                    </a:r>
                  </a:p>
                </c:rich>
              </c:tx>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8F8-4823-8DA0-86DA85AD6B7D}"/>
                </c:ext>
              </c:extLst>
            </c:dLbl>
            <c:dLbl>
              <c:idx val="5"/>
              <c:layout>
                <c:manualLayout>
                  <c:x val="1.3547277737703084E-2"/>
                  <c:y val="-1.5959507952244625E-2"/>
                </c:manualLayout>
              </c:layout>
              <c:tx>
                <c:rich>
                  <a:bodyPr/>
                  <a:lstStyle/>
                  <a:p>
                    <a:r>
                      <a:rPr lang="en-US" baseline="0"/>
                      <a:t>$</a:t>
                    </a:r>
                    <a:fld id="{79755009-1C98-4588-A5AD-743239CCD009}" type="VALUE">
                      <a:rPr lang="en-US" baseline="0"/>
                      <a:pPr/>
                      <a:t>[VALUE]</a:t>
                    </a:fld>
                    <a:r>
                      <a:rPr lang="en-US" baseline="0"/>
                      <a:t>, </a:t>
                    </a:r>
                    <a:fld id="{4636980E-0628-446B-B0D9-794D7036B517}" type="PERCENTAGE">
                      <a:rPr lang="en-US" baseline="0"/>
                      <a:pPr/>
                      <a:t>[PERCENTAGE]</a:t>
                    </a:fld>
                    <a:r>
                      <a:rPr lang="en-US" baseline="0"/>
                      <a:t>, 9</a:t>
                    </a:r>
                  </a:p>
                </c:rich>
              </c:tx>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F8F8-4823-8DA0-86DA85AD6B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'funding by dept-all funds'!$A$34:$A$39</c:f>
              <c:strCache>
                <c:ptCount val="6"/>
                <c:pt idx="0">
                  <c:v>AED</c:v>
                </c:pt>
                <c:pt idx="1">
                  <c:v>CMO</c:v>
                </c:pt>
                <c:pt idx="2">
                  <c:v>CPHD</c:v>
                </c:pt>
                <c:pt idx="3">
                  <c:v>DHS</c:v>
                </c:pt>
                <c:pt idx="4">
                  <c:v>DPR</c:v>
                </c:pt>
                <c:pt idx="5">
                  <c:v>Other</c:v>
                </c:pt>
              </c:strCache>
            </c:strRef>
          </c:cat>
          <c:val>
            <c:numRef>
              <c:f>'funding by dept-all funds'!$B$34:$B$39</c:f>
              <c:numCache>
                <c:formatCode>#,##0</c:formatCode>
                <c:ptCount val="6"/>
                <c:pt idx="0">
                  <c:v>600810</c:v>
                </c:pt>
                <c:pt idx="1">
                  <c:v>204476</c:v>
                </c:pt>
                <c:pt idx="2">
                  <c:v>1080900</c:v>
                </c:pt>
                <c:pt idx="3">
                  <c:v>23660949</c:v>
                </c:pt>
                <c:pt idx="4">
                  <c:v>165764</c:v>
                </c:pt>
                <c:pt idx="5">
                  <c:v>1465202</c:v>
                </c:pt>
              </c:numCache>
            </c:numRef>
          </c:val>
          <c:extLst>
            <c:ext xmlns:c15="http://schemas.microsoft.com/office/drawing/2012/chart" uri="{02D57815-91ED-43cb-92C2-25804820EDAC}">
              <c15:datalabelsRange>
                <c15:f>'funding by dept-all funds'!$C$34:$C$39</c15:f>
                <c15:dlblRangeCache>
                  <c:ptCount val="6"/>
                  <c:pt idx="0">
                    <c:v>22</c:v>
                  </c:pt>
                  <c:pt idx="1">
                    <c:v>5</c:v>
                  </c:pt>
                  <c:pt idx="2">
                    <c:v>27</c:v>
                  </c:pt>
                  <c:pt idx="3">
                    <c:v>68</c:v>
                  </c:pt>
                  <c:pt idx="4">
                    <c:v>4</c:v>
                  </c:pt>
                  <c:pt idx="5">
                    <c:v>9</c:v>
                  </c:pt>
                </c15:dlblRangeCache>
              </c15:datalabelsRange>
            </c:ext>
            <c:ext xmlns:c16="http://schemas.microsoft.com/office/drawing/2014/chart" uri="{C3380CC4-5D6E-409C-BE32-E72D297353CC}">
              <c16:uniqueId val="{0000000C-F8F8-4823-8DA0-86DA85AD6B7D}"/>
            </c:ext>
          </c:extLst>
        </c:ser>
        <c:ser>
          <c:idx val="1"/>
          <c:order val="1"/>
          <c:tx>
            <c:strRef>
              <c:f>'funding by dept-all funds'!$C$33</c:f>
              <c:strCache>
                <c:ptCount val="1"/>
                <c:pt idx="0">
                  <c:v>Count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F8F8-4823-8DA0-86DA85AD6B7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F8F8-4823-8DA0-86DA85AD6B7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F8F8-4823-8DA0-86DA85AD6B7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F8F8-4823-8DA0-86DA85AD6B7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F8F8-4823-8DA0-86DA85AD6B7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F8F8-4823-8DA0-86DA85AD6B7D}"/>
              </c:ext>
            </c:extLst>
          </c:dPt>
          <c:cat>
            <c:strRef>
              <c:f>'funding by dept-all funds'!$A$34:$A$39</c:f>
              <c:strCache>
                <c:ptCount val="6"/>
                <c:pt idx="0">
                  <c:v>AED</c:v>
                </c:pt>
                <c:pt idx="1">
                  <c:v>CMO</c:v>
                </c:pt>
                <c:pt idx="2">
                  <c:v>CPHD</c:v>
                </c:pt>
                <c:pt idx="3">
                  <c:v>DHS</c:v>
                </c:pt>
                <c:pt idx="4">
                  <c:v>DPR</c:v>
                </c:pt>
                <c:pt idx="5">
                  <c:v>Other</c:v>
                </c:pt>
              </c:strCache>
            </c:strRef>
          </c:cat>
          <c:val>
            <c:numRef>
              <c:f>'funding by dept-all funds'!$C$34:$C$39</c:f>
              <c:numCache>
                <c:formatCode>General</c:formatCode>
                <c:ptCount val="6"/>
                <c:pt idx="0">
                  <c:v>22</c:v>
                </c:pt>
                <c:pt idx="1">
                  <c:v>5</c:v>
                </c:pt>
                <c:pt idx="2">
                  <c:v>27</c:v>
                </c:pt>
                <c:pt idx="3">
                  <c:v>68</c:v>
                </c:pt>
                <c:pt idx="4">
                  <c:v>4</c:v>
                </c:pt>
                <c:pt idx="5" formatCode="#,##0">
                  <c:v>9</c:v>
                </c:pt>
              </c:numCache>
            </c:numRef>
          </c:val>
          <c:extLst>
            <c:ext xmlns:c16="http://schemas.microsoft.com/office/drawing/2014/chart" uri="{C3380CC4-5D6E-409C-BE32-E72D297353CC}">
              <c16:uniqueId val="{00000019-F8F8-4823-8DA0-86DA85AD6B7D}"/>
            </c:ext>
          </c:extLst>
        </c:ser>
        <c:dLbls>
          <c:showLegendKey val="0"/>
          <c:showVal val="0"/>
          <c:showCatName val="0"/>
          <c:showSerName val="0"/>
          <c:showPercent val="0"/>
          <c:showBubbleSize val="0"/>
          <c:showLeaderLines val="1"/>
        </c:dLbls>
        <c:firstSliceAng val="68"/>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DHS</a:t>
            </a:r>
            <a:r>
              <a:rPr lang="en-US" baseline="0"/>
              <a:t> Non-Profit Funding by Service Category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'DHS only pie'!$B$29</c:f>
              <c:strCache>
                <c:ptCount val="1"/>
                <c:pt idx="0">
                  <c:v>FY 2017 Budget</c:v>
                </c:pt>
              </c:strCache>
            </c:strRef>
          </c:tx>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1C5B-4D91-8FE7-333EA7EF5C0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C5B-4D91-8FE7-333EA7EF5C0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C5B-4D91-8FE7-333EA7EF5C0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C5B-4D91-8FE7-333EA7EF5C0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C5B-4D91-8FE7-333EA7EF5C0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C5B-4D91-8FE7-333EA7EF5C06}"/>
              </c:ext>
            </c:extLst>
          </c:dPt>
          <c:cat>
            <c:strRef>
              <c:f>'DHS only pie'!$A$30:$A$35</c:f>
              <c:strCache>
                <c:ptCount val="6"/>
                <c:pt idx="0">
                  <c:v>Disability Services</c:v>
                </c:pt>
                <c:pt idx="1">
                  <c:v>Emergency Needs Assistance</c:v>
                </c:pt>
                <c:pt idx="2">
                  <c:v>Health/Counseling Services</c:v>
                </c:pt>
                <c:pt idx="3">
                  <c:v>Housing</c:v>
                </c:pt>
                <c:pt idx="4">
                  <c:v>Senior Services</c:v>
                </c:pt>
                <c:pt idx="5">
                  <c:v>Other</c:v>
                </c:pt>
              </c:strCache>
            </c:strRef>
          </c:cat>
          <c:val>
            <c:numRef>
              <c:f>'DHS only pie'!$B$30:$B$35</c:f>
              <c:numCache>
                <c:formatCode>"$"#,##0</c:formatCode>
                <c:ptCount val="6"/>
                <c:pt idx="0">
                  <c:v>4710639</c:v>
                </c:pt>
                <c:pt idx="1">
                  <c:v>1001352</c:v>
                </c:pt>
                <c:pt idx="2">
                  <c:v>5442490</c:v>
                </c:pt>
                <c:pt idx="3">
                  <c:v>4588807</c:v>
                </c:pt>
                <c:pt idx="4">
                  <c:v>4961372</c:v>
                </c:pt>
                <c:pt idx="5">
                  <c:v>2956289</c:v>
                </c:pt>
              </c:numCache>
            </c:numRef>
          </c:val>
          <c:extLst>
            <c:ext xmlns:c16="http://schemas.microsoft.com/office/drawing/2014/chart" uri="{C3380CC4-5D6E-409C-BE32-E72D297353CC}">
              <c16:uniqueId val="{0000000C-1C5B-4D91-8FE7-333EA7EF5C06}"/>
            </c:ext>
          </c:extLst>
        </c:ser>
        <c:ser>
          <c:idx val="1"/>
          <c:order val="1"/>
          <c:tx>
            <c:strRef>
              <c:f>'DHS only pie'!$C$29</c:f>
              <c:strCache>
                <c:ptCount val="1"/>
                <c:pt idx="0">
                  <c:v>Count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1C5B-4D91-8FE7-333EA7EF5C0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1C5B-4D91-8FE7-333EA7EF5C0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1C5B-4D91-8FE7-333EA7EF5C0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1C5B-4D91-8FE7-333EA7EF5C0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1C5B-4D91-8FE7-333EA7EF5C0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1C5B-4D91-8FE7-333EA7EF5C06}"/>
              </c:ext>
            </c:extLst>
          </c:dPt>
          <c:cat>
            <c:strRef>
              <c:f>'DHS only pie'!$A$30:$A$35</c:f>
              <c:strCache>
                <c:ptCount val="6"/>
                <c:pt idx="0">
                  <c:v>Disability Services</c:v>
                </c:pt>
                <c:pt idx="1">
                  <c:v>Emergency Needs Assistance</c:v>
                </c:pt>
                <c:pt idx="2">
                  <c:v>Health/Counseling Services</c:v>
                </c:pt>
                <c:pt idx="3">
                  <c:v>Housing</c:v>
                </c:pt>
                <c:pt idx="4">
                  <c:v>Senior Services</c:v>
                </c:pt>
                <c:pt idx="5">
                  <c:v>Other</c:v>
                </c:pt>
              </c:strCache>
            </c:strRef>
          </c:cat>
          <c:val>
            <c:numRef>
              <c:f>'DHS only pie'!$C$30:$C$35</c:f>
              <c:numCache>
                <c:formatCode>General</c:formatCode>
                <c:ptCount val="6"/>
                <c:pt idx="0">
                  <c:v>21</c:v>
                </c:pt>
                <c:pt idx="1">
                  <c:v>3</c:v>
                </c:pt>
                <c:pt idx="2">
                  <c:v>21</c:v>
                </c:pt>
                <c:pt idx="3">
                  <c:v>10</c:v>
                </c:pt>
                <c:pt idx="4">
                  <c:v>5</c:v>
                </c:pt>
                <c:pt idx="5">
                  <c:v>8</c:v>
                </c:pt>
              </c:numCache>
            </c:numRef>
          </c:val>
          <c:extLst>
            <c:ext xmlns:c16="http://schemas.microsoft.com/office/drawing/2014/chart" uri="{C3380CC4-5D6E-409C-BE32-E72D297353CC}">
              <c16:uniqueId val="{00000019-1C5B-4D91-8FE7-333EA7EF5C0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Nonprofit</a:t>
            </a:r>
            <a:r>
              <a:rPr lang="en-US" baseline="0"/>
              <a:t> Funding by Service Type - All Funds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'Service Type Pie'!$B$40</c:f>
              <c:strCache>
                <c:ptCount val="1"/>
                <c:pt idx="0">
                  <c:v>FY 2017 Budget</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1-6DD1-4060-B024-E121AE4B9BC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DD1-4060-B024-E121AE4B9BC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DD1-4060-B024-E121AE4B9BC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DD1-4060-B024-E121AE4B9BC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DD1-4060-B024-E121AE4B9BC4}"/>
              </c:ext>
            </c:extLst>
          </c:dPt>
          <c:dPt>
            <c:idx val="5"/>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B-6DD1-4060-B024-E121AE4B9BC4}"/>
              </c:ext>
            </c:extLst>
          </c:dPt>
          <c:dPt>
            <c:idx val="6"/>
            <c:bubble3D val="0"/>
            <c:spPr>
              <a:solidFill>
                <a:srgbClr val="7030A0"/>
              </a:solidFill>
              <a:ln w="19050">
                <a:solidFill>
                  <a:schemeClr val="lt1"/>
                </a:solidFill>
              </a:ln>
              <a:effectLst/>
            </c:spPr>
            <c:extLst>
              <c:ext xmlns:c16="http://schemas.microsoft.com/office/drawing/2014/chart" uri="{C3380CC4-5D6E-409C-BE32-E72D297353CC}">
                <c16:uniqueId val="{0000000D-6DD1-4060-B024-E121AE4B9BC4}"/>
              </c:ext>
            </c:extLst>
          </c:dPt>
          <c:dLbls>
            <c:dLbl>
              <c:idx val="0"/>
              <c:layout>
                <c:manualLayout>
                  <c:x val="-2.1553023957111745E-2"/>
                  <c:y val="-2.4258699778911125E-2"/>
                </c:manualLayout>
              </c:layout>
              <c:tx>
                <c:rich>
                  <a:bodyPr/>
                  <a:lstStyle/>
                  <a:p>
                    <a:r>
                      <a:rPr lang="en-US" baseline="0"/>
                      <a:t> </a:t>
                    </a:r>
                    <a:fld id="{29647EB7-3AA7-4AFD-BD06-BA374496CF09}" type="VALUE">
                      <a:rPr lang="en-US" baseline="0"/>
                      <a:pPr/>
                      <a:t>[VALUE]</a:t>
                    </a:fld>
                    <a:r>
                      <a:rPr lang="en-US" baseline="0"/>
                      <a:t>, </a:t>
                    </a:r>
                    <a:fld id="{C1F747B5-6EEE-4E05-A87A-009ED692DCBA}" type="PERCENTAGE">
                      <a:rPr lang="en-US" baseline="0"/>
                      <a:pPr/>
                      <a:t>[PERCENTAGE]</a:t>
                    </a:fld>
                    <a:r>
                      <a:rPr lang="en-US" baseline="0"/>
                      <a:t>, 18</a:t>
                    </a:r>
                  </a:p>
                </c:rich>
              </c:tx>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DD1-4060-B024-E121AE4B9BC4}"/>
                </c:ext>
              </c:extLst>
            </c:dLbl>
            <c:dLbl>
              <c:idx val="1"/>
              <c:layout>
                <c:manualLayout>
                  <c:x val="3.1801111297258058E-2"/>
                  <c:y val="8.1220192075701324E-3"/>
                </c:manualLayout>
              </c:layout>
              <c:tx>
                <c:rich>
                  <a:bodyPr/>
                  <a:lstStyle/>
                  <a:p>
                    <a:r>
                      <a:rPr lang="en-US" baseline="0"/>
                      <a:t> </a:t>
                    </a:r>
                    <a:fld id="{11DA3306-0746-4EF7-8BB5-D0BC5647D52C}" type="VALUE">
                      <a:rPr lang="en-US" baseline="0"/>
                      <a:pPr/>
                      <a:t>[VALUE]</a:t>
                    </a:fld>
                    <a:r>
                      <a:rPr lang="en-US" baseline="0"/>
                      <a:t>, </a:t>
                    </a:r>
                    <a:fld id="{F5C8837C-B0EC-45A3-8EA5-3BE2A278957E}" type="PERCENTAGE">
                      <a:rPr lang="en-US" baseline="0"/>
                      <a:pPr/>
                      <a:t>[PERCENTAGE]</a:t>
                    </a:fld>
                    <a:r>
                      <a:rPr lang="en-US" baseline="0"/>
                      <a:t>, 28</a:t>
                    </a:r>
                  </a:p>
                </c:rich>
              </c:tx>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DD1-4060-B024-E121AE4B9BC4}"/>
                </c:ext>
              </c:extLst>
            </c:dLbl>
            <c:dLbl>
              <c:idx val="2"/>
              <c:layout>
                <c:manualLayout>
                  <c:x val="3.6995309097001043E-2"/>
                  <c:y val="1.3979281074211341E-4"/>
                </c:manualLayout>
              </c:layout>
              <c:tx>
                <c:rich>
                  <a:bodyPr/>
                  <a:lstStyle/>
                  <a:p>
                    <a:fld id="{5431F849-ECD1-493A-8FCC-493DA6DEDAEC}" type="VALUE">
                      <a:rPr lang="en-US" baseline="0"/>
                      <a:pPr/>
                      <a:t>[VALUE]</a:t>
                    </a:fld>
                    <a:r>
                      <a:rPr lang="en-US" baseline="0"/>
                      <a:t>, </a:t>
                    </a:r>
                    <a:fld id="{E538981E-1BE6-4B27-A77D-3047D8B7DEFE}" type="PERCENTAGE">
                      <a:rPr lang="en-US" baseline="0"/>
                      <a:pPr/>
                      <a:t>[PERCENTAGE]</a:t>
                    </a:fld>
                    <a:r>
                      <a:rPr lang="en-US" baseline="0"/>
                      <a:t>, 3</a:t>
                    </a:r>
                  </a:p>
                </c:rich>
              </c:tx>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DD1-4060-B024-E121AE4B9BC4}"/>
                </c:ext>
              </c:extLst>
            </c:dLbl>
            <c:dLbl>
              <c:idx val="3"/>
              <c:layout>
                <c:manualLayout>
                  <c:x val="3.2094292734684761E-2"/>
                  <c:y val="-1.7758239240316172E-2"/>
                </c:manualLayout>
              </c:layout>
              <c:tx>
                <c:rich>
                  <a:bodyPr/>
                  <a:lstStyle/>
                  <a:p>
                    <a:r>
                      <a:rPr lang="en-US" baseline="0"/>
                      <a:t>, </a:t>
                    </a:r>
                    <a:fld id="{96B29C25-3527-40F8-B719-86055F8E418B}" type="VALUE">
                      <a:rPr lang="en-US" baseline="0"/>
                      <a:pPr/>
                      <a:t>[VALUE]</a:t>
                    </a:fld>
                    <a:r>
                      <a:rPr lang="en-US" baseline="0"/>
                      <a:t>, </a:t>
                    </a:r>
                    <a:fld id="{3AC2177D-3407-43A5-9249-014AE4E5DD36}" type="PERCENTAGE">
                      <a:rPr lang="en-US" baseline="0"/>
                      <a:pPr/>
                      <a:t>[PERCENTAGE]</a:t>
                    </a:fld>
                    <a:r>
                      <a:rPr lang="en-US" baseline="0"/>
                      <a:t>, 24</a:t>
                    </a:r>
                  </a:p>
                </c:rich>
              </c:tx>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DD1-4060-B024-E121AE4B9BC4}"/>
                </c:ext>
              </c:extLst>
            </c:dLbl>
            <c:dLbl>
              <c:idx val="4"/>
              <c:layout>
                <c:manualLayout>
                  <c:x val="-3.014477578600544E-2"/>
                  <c:y val="1.6226398345399393E-2"/>
                </c:manualLayout>
              </c:layout>
              <c:tx>
                <c:rich>
                  <a:bodyPr/>
                  <a:lstStyle/>
                  <a:p>
                    <a:fld id="{A5C0CE38-7D7A-40FD-BB3E-EDECBC23DCE6}" type="VALUE">
                      <a:rPr lang="en-US" baseline="0"/>
                      <a:pPr/>
                      <a:t>[VALUE]</a:t>
                    </a:fld>
                    <a:r>
                      <a:rPr lang="en-US" baseline="0"/>
                      <a:t>, </a:t>
                    </a:r>
                    <a:fld id="{BFE99F7E-220D-4664-B568-444E98FEDF9E}" type="PERCENTAGE">
                      <a:rPr lang="en-US" baseline="0"/>
                      <a:pPr/>
                      <a:t>[PERCENTAGE]</a:t>
                    </a:fld>
                    <a:r>
                      <a:rPr lang="en-US" baseline="0"/>
                      <a:t>, 18</a:t>
                    </a:r>
                  </a:p>
                </c:rich>
              </c:tx>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DD1-4060-B024-E121AE4B9BC4}"/>
                </c:ext>
              </c:extLst>
            </c:dLbl>
            <c:dLbl>
              <c:idx val="5"/>
              <c:layout>
                <c:manualLayout>
                  <c:x val="-2.1010359077455753E-2"/>
                  <c:y val="6.8094462763140524E-4"/>
                </c:manualLayout>
              </c:layout>
              <c:tx>
                <c:rich>
                  <a:bodyPr/>
                  <a:lstStyle/>
                  <a:p>
                    <a:fld id="{FEEF5F2F-FE78-47D8-B108-3BC07A1B41D1}" type="VALUE">
                      <a:rPr lang="en-US" baseline="0"/>
                      <a:pPr/>
                      <a:t>[VALUE]</a:t>
                    </a:fld>
                    <a:r>
                      <a:rPr lang="en-US" baseline="0"/>
                      <a:t>, </a:t>
                    </a:r>
                    <a:fld id="{6E0351C5-3BB7-433B-8DE4-EE4F4B841C0B}" type="PERCENTAGE">
                      <a:rPr lang="en-US" baseline="0"/>
                      <a:pPr/>
                      <a:t>[PERCENTAGE]</a:t>
                    </a:fld>
                    <a:r>
                      <a:rPr lang="en-US" baseline="0"/>
                      <a:t>,, 6</a:t>
                    </a:r>
                  </a:p>
                </c:rich>
              </c:tx>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DD1-4060-B024-E121AE4B9BC4}"/>
                </c:ext>
              </c:extLst>
            </c:dLbl>
            <c:dLbl>
              <c:idx val="6"/>
              <c:layout>
                <c:manualLayout>
                  <c:x val="-2.5136399173507566E-2"/>
                  <c:y val="-1.0971174987974404E-2"/>
                </c:manualLayout>
              </c:layout>
              <c:tx>
                <c:rich>
                  <a:bodyPr/>
                  <a:lstStyle/>
                  <a:p>
                    <a:fld id="{5A2E2098-37F6-4EFA-B2EE-4A585C1CB54F}" type="VALUE">
                      <a:rPr lang="en-US" baseline="0"/>
                      <a:pPr/>
                      <a:t>[VALUE]</a:t>
                    </a:fld>
                    <a:r>
                      <a:rPr lang="en-US" baseline="0"/>
                      <a:t>, </a:t>
                    </a:r>
                    <a:fld id="{4E9E2B41-D4ED-4B87-87AB-703EC6A73803}" type="PERCENTAGE">
                      <a:rPr lang="en-US" baseline="0"/>
                      <a:pPr/>
                      <a:t>[PERCENTAGE]</a:t>
                    </a:fld>
                    <a:r>
                      <a:rPr lang="en-US" baseline="0"/>
                      <a:t>, 38</a:t>
                    </a:r>
                  </a:p>
                </c:rich>
              </c:tx>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6DD1-4060-B024-E121AE4B9B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'Service Type Pie'!$A$41:$A$47</c:f>
              <c:strCache>
                <c:ptCount val="7"/>
                <c:pt idx="0">
                  <c:v>Arts Programs</c:v>
                </c:pt>
                <c:pt idx="1">
                  <c:v>Disability Services</c:v>
                </c:pt>
                <c:pt idx="2">
                  <c:v>Emergency Needs Assistance</c:v>
                </c:pt>
                <c:pt idx="3">
                  <c:v>Health/Counseling Services</c:v>
                </c:pt>
                <c:pt idx="4">
                  <c:v>Housing</c:v>
                </c:pt>
                <c:pt idx="5">
                  <c:v>Senior Services</c:v>
                </c:pt>
                <c:pt idx="6">
                  <c:v>Other</c:v>
                </c:pt>
              </c:strCache>
            </c:strRef>
          </c:cat>
          <c:val>
            <c:numRef>
              <c:f>'Service Type Pie'!$B$41:$B$47</c:f>
              <c:numCache>
                <c:formatCode>"$"#,##0</c:formatCode>
                <c:ptCount val="7"/>
                <c:pt idx="0">
                  <c:v>215810</c:v>
                </c:pt>
                <c:pt idx="1">
                  <c:v>4953789</c:v>
                </c:pt>
                <c:pt idx="2">
                  <c:v>1001352</c:v>
                </c:pt>
                <c:pt idx="3">
                  <c:v>6008635</c:v>
                </c:pt>
                <c:pt idx="4">
                  <c:v>4923457</c:v>
                </c:pt>
                <c:pt idx="5">
                  <c:v>4990948</c:v>
                </c:pt>
                <c:pt idx="6">
                  <c:v>5084110</c:v>
                </c:pt>
              </c:numCache>
            </c:numRef>
          </c:val>
          <c:extLst>
            <c:ext xmlns:c15="http://schemas.microsoft.com/office/drawing/2012/chart" uri="{02D57815-91ED-43cb-92C2-25804820EDAC}">
              <c15:datalabelsRange>
                <c15:f>'Service Type Pie'!$D$41:$D$47</c15:f>
                <c15:dlblRangeCache>
                  <c:ptCount val="7"/>
                  <c:pt idx="0">
                    <c:v>18</c:v>
                  </c:pt>
                  <c:pt idx="1">
                    <c:v>28</c:v>
                  </c:pt>
                  <c:pt idx="2">
                    <c:v>3</c:v>
                  </c:pt>
                  <c:pt idx="3">
                    <c:v>24</c:v>
                  </c:pt>
                  <c:pt idx="4">
                    <c:v>18</c:v>
                  </c:pt>
                  <c:pt idx="5">
                    <c:v>6</c:v>
                  </c:pt>
                  <c:pt idx="6">
                    <c:v>38</c:v>
                  </c:pt>
                </c15:dlblRangeCache>
              </c15:datalabelsRange>
            </c:ext>
            <c:ext xmlns:c16="http://schemas.microsoft.com/office/drawing/2014/chart" uri="{C3380CC4-5D6E-409C-BE32-E72D297353CC}">
              <c16:uniqueId val="{0000000E-6DD1-4060-B024-E121AE4B9BC4}"/>
            </c:ext>
          </c:extLst>
        </c:ser>
        <c:ser>
          <c:idx val="1"/>
          <c:order val="1"/>
          <c:tx>
            <c:strRef>
              <c:f>'Service Type Pie'!$C$40</c:f>
              <c:strCache>
                <c:ptCount val="1"/>
                <c:pt idx="0">
                  <c:v>Raw Count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0-6DD1-4060-B024-E121AE4B9BC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2-6DD1-4060-B024-E121AE4B9BC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4-6DD1-4060-B024-E121AE4B9BC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6-6DD1-4060-B024-E121AE4B9BC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8-6DD1-4060-B024-E121AE4B9BC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A-6DD1-4060-B024-E121AE4B9BC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C-6DD1-4060-B024-E121AE4B9BC4}"/>
              </c:ext>
            </c:extLst>
          </c:dPt>
          <c:cat>
            <c:strRef>
              <c:f>'Service Type Pie'!$A$41:$A$47</c:f>
              <c:strCache>
                <c:ptCount val="7"/>
                <c:pt idx="0">
                  <c:v>Arts Programs</c:v>
                </c:pt>
                <c:pt idx="1">
                  <c:v>Disability Services</c:v>
                </c:pt>
                <c:pt idx="2">
                  <c:v>Emergency Needs Assistance</c:v>
                </c:pt>
                <c:pt idx="3">
                  <c:v>Health/Counseling Services</c:v>
                </c:pt>
                <c:pt idx="4">
                  <c:v>Housing</c:v>
                </c:pt>
                <c:pt idx="5">
                  <c:v>Senior Services</c:v>
                </c:pt>
                <c:pt idx="6">
                  <c:v>Other</c:v>
                </c:pt>
              </c:strCache>
            </c:strRef>
          </c:cat>
          <c:val>
            <c:numRef>
              <c:f>'Service Type Pie'!$C$41:$C$47</c:f>
              <c:numCache>
                <c:formatCode>General</c:formatCode>
                <c:ptCount val="7"/>
                <c:pt idx="0" formatCode="#,##0">
                  <c:v>1</c:v>
                </c:pt>
                <c:pt idx="1">
                  <c:v>28</c:v>
                </c:pt>
                <c:pt idx="2">
                  <c:v>3</c:v>
                </c:pt>
                <c:pt idx="3">
                  <c:v>26</c:v>
                </c:pt>
                <c:pt idx="4">
                  <c:v>18</c:v>
                </c:pt>
                <c:pt idx="5">
                  <c:v>7</c:v>
                </c:pt>
                <c:pt idx="6" formatCode="#,##0">
                  <c:v>43</c:v>
                </c:pt>
              </c:numCache>
            </c:numRef>
          </c:val>
          <c:extLst>
            <c:ext xmlns:c16="http://schemas.microsoft.com/office/drawing/2014/chart" uri="{C3380CC4-5D6E-409C-BE32-E72D297353CC}">
              <c16:uniqueId val="{0000001D-6DD1-4060-B024-E121AE4B9BC4}"/>
            </c:ext>
          </c:extLst>
        </c:ser>
        <c:ser>
          <c:idx val="2"/>
          <c:order val="2"/>
          <c:tx>
            <c:strRef>
              <c:f>'Service Type Pie'!$D$40</c:f>
              <c:strCache>
                <c:ptCount val="1"/>
                <c:pt idx="0">
                  <c:v>Count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F-6DD1-4060-B024-E121AE4B9BC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1-6DD1-4060-B024-E121AE4B9BC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3-6DD1-4060-B024-E121AE4B9BC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5-6DD1-4060-B024-E121AE4B9BC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7-6DD1-4060-B024-E121AE4B9BC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9-6DD1-4060-B024-E121AE4B9BC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B-6DD1-4060-B024-E121AE4B9BC4}"/>
              </c:ext>
            </c:extLst>
          </c:dPt>
          <c:cat>
            <c:strRef>
              <c:f>'Service Type Pie'!$A$41:$A$47</c:f>
              <c:strCache>
                <c:ptCount val="7"/>
                <c:pt idx="0">
                  <c:v>Arts Programs</c:v>
                </c:pt>
                <c:pt idx="1">
                  <c:v>Disability Services</c:v>
                </c:pt>
                <c:pt idx="2">
                  <c:v>Emergency Needs Assistance</c:v>
                </c:pt>
                <c:pt idx="3">
                  <c:v>Health/Counseling Services</c:v>
                </c:pt>
                <c:pt idx="4">
                  <c:v>Housing</c:v>
                </c:pt>
                <c:pt idx="5">
                  <c:v>Senior Services</c:v>
                </c:pt>
                <c:pt idx="6">
                  <c:v>Other</c:v>
                </c:pt>
              </c:strCache>
            </c:strRef>
          </c:cat>
          <c:val>
            <c:numRef>
              <c:f>'Service Type Pie'!$D$41:$D$47</c:f>
              <c:numCache>
                <c:formatCode>General</c:formatCode>
                <c:ptCount val="7"/>
                <c:pt idx="0">
                  <c:v>18</c:v>
                </c:pt>
                <c:pt idx="1">
                  <c:v>28</c:v>
                </c:pt>
                <c:pt idx="2">
                  <c:v>3</c:v>
                </c:pt>
                <c:pt idx="3">
                  <c:v>24</c:v>
                </c:pt>
                <c:pt idx="4">
                  <c:v>18</c:v>
                </c:pt>
                <c:pt idx="5">
                  <c:v>6</c:v>
                </c:pt>
                <c:pt idx="6" formatCode="#,##0">
                  <c:v>38</c:v>
                </c:pt>
              </c:numCache>
            </c:numRef>
          </c:val>
          <c:extLst>
            <c:ext xmlns:c16="http://schemas.microsoft.com/office/drawing/2014/chart" uri="{C3380CC4-5D6E-409C-BE32-E72D297353CC}">
              <c16:uniqueId val="{0000002C-6DD1-4060-B024-E121AE4B9BC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Non-Profit Funding</a:t>
            </a:r>
            <a:r>
              <a:rPr lang="en-US" baseline="0"/>
              <a:t> by Evaluation Process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'Funding by evaluation process'!$B$15</c:f>
              <c:strCache>
                <c:ptCount val="1"/>
                <c:pt idx="0">
                  <c:v>FY 2017 Budget</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92E6-4C0E-AC02-543BA18E9EDC}"/>
              </c:ext>
            </c:extLst>
          </c:dPt>
          <c:dPt>
            <c:idx val="1"/>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3-92E6-4C0E-AC02-543BA18E9ED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2E6-4C0E-AC02-543BA18E9E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2E6-4C0E-AC02-543BA18E9EDC}"/>
              </c:ext>
            </c:extLst>
          </c:dPt>
          <c:dPt>
            <c:idx val="4"/>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9-92E6-4C0E-AC02-543BA18E9EDC}"/>
              </c:ext>
            </c:extLst>
          </c:dPt>
          <c:dLbls>
            <c:dLbl>
              <c:idx val="0"/>
              <c:layout>
                <c:manualLayout>
                  <c:x val="7.7296403868170058E-3"/>
                  <c:y val="-2.1194551094336347E-2"/>
                </c:manualLayout>
              </c:layout>
              <c:tx>
                <c:rich>
                  <a:bodyPr/>
                  <a:lstStyle/>
                  <a:p>
                    <a:fld id="{2F2D6391-850C-4438-8F2F-027C54472B1D}" type="VALUE">
                      <a:rPr lang="en-US" baseline="0"/>
                      <a:pPr/>
                      <a:t>[VALUE]</a:t>
                    </a:fld>
                    <a:r>
                      <a:rPr lang="en-US" baseline="0"/>
                      <a:t>, </a:t>
                    </a:r>
                    <a:fld id="{3271663E-978E-4808-919A-A700074F663D}" type="PERCENTAGE">
                      <a:rPr lang="en-US" baseline="0"/>
                      <a:pPr/>
                      <a:t>[PERCENTAGE]</a:t>
                    </a:fld>
                    <a:r>
                      <a:rPr lang="en-US" baseline="0"/>
                      <a:t>, 18</a:t>
                    </a:r>
                  </a:p>
                </c:rich>
              </c:tx>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92E6-4C0E-AC02-543BA18E9EDC}"/>
                </c:ext>
              </c:extLst>
            </c:dLbl>
            <c:dLbl>
              <c:idx val="1"/>
              <c:layout>
                <c:manualLayout>
                  <c:x val="1.7794465733859004E-2"/>
                  <c:y val="8.0887616320684662E-4"/>
                </c:manualLayout>
              </c:layout>
              <c:tx>
                <c:rich>
                  <a:bodyPr/>
                  <a:lstStyle/>
                  <a:p>
                    <a:fld id="{5E710A4A-5AAA-4274-8587-A1480F2AF867}" type="VALUE">
                      <a:rPr lang="en-US" baseline="0"/>
                      <a:pPr/>
                      <a:t>[VALUE]</a:t>
                    </a:fld>
                    <a:r>
                      <a:rPr lang="en-US" baseline="0"/>
                      <a:t>, </a:t>
                    </a:r>
                    <a:fld id="{2E2096C6-80E1-4DA6-BD19-64311F17343D}" type="PERCENTAGE">
                      <a:rPr lang="en-US" baseline="0"/>
                      <a:pPr/>
                      <a:t>[PERCENTAGE]</a:t>
                    </a:fld>
                    <a:r>
                      <a:rPr lang="en-US" baseline="0"/>
                      <a:t>, 25</a:t>
                    </a:r>
                  </a:p>
                </c:rich>
              </c:tx>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2E6-4C0E-AC02-543BA18E9EDC}"/>
                </c:ext>
              </c:extLst>
            </c:dLbl>
            <c:dLbl>
              <c:idx val="2"/>
              <c:layout>
                <c:manualLayout>
                  <c:x val="3.0673690332887912E-2"/>
                  <c:y val="4.5732196698553178E-3"/>
                </c:manualLayout>
              </c:layout>
              <c:tx>
                <c:rich>
                  <a:bodyPr/>
                  <a:lstStyle/>
                  <a:p>
                    <a:fld id="{E58E18CF-9FC0-45D5-9AE0-BDA9BE4AB92B}" type="VALUE">
                      <a:rPr lang="en-US" baseline="0"/>
                      <a:pPr/>
                      <a:t>[VALUE]</a:t>
                    </a:fld>
                    <a:r>
                      <a:rPr lang="en-US" baseline="0"/>
                      <a:t>, </a:t>
                    </a:r>
                    <a:fld id="{5983671C-CF51-4E18-84D5-B2AEB1615A29}" type="PERCENTAGE">
                      <a:rPr lang="en-US" baseline="0"/>
                      <a:pPr/>
                      <a:t>[PERCENTAGE]</a:t>
                    </a:fld>
                    <a:r>
                      <a:rPr lang="en-US" baseline="0"/>
                      <a:t>, 29</a:t>
                    </a:r>
                  </a:p>
                </c:rich>
              </c:tx>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92E6-4C0E-AC02-543BA18E9EDC}"/>
                </c:ext>
              </c:extLst>
            </c:dLbl>
            <c:dLbl>
              <c:idx val="3"/>
              <c:layout>
                <c:manualLayout>
                  <c:x val="6.7779115268375462E-2"/>
                  <c:y val="-1.3065660180907088E-2"/>
                </c:manualLayout>
              </c:layout>
              <c:tx>
                <c:rich>
                  <a:bodyPr/>
                  <a:lstStyle/>
                  <a:p>
                    <a:fld id="{462DAC45-3F1B-4EA3-929D-068EF31D567C}" type="VALUE">
                      <a:rPr lang="en-US" baseline="0"/>
                      <a:pPr/>
                      <a:t>[VALUE]</a:t>
                    </a:fld>
                    <a:r>
                      <a:rPr lang="en-US" baseline="0"/>
                      <a:t>, </a:t>
                    </a:r>
                    <a:fld id="{5A6425F1-B9F3-45C5-B69B-A52DA7AAD732}" type="PERCENTAGE">
                      <a:rPr lang="en-US" baseline="0"/>
                      <a:pPr/>
                      <a:t>[PERCENTAGE]</a:t>
                    </a:fld>
                    <a:r>
                      <a:rPr lang="en-US" baseline="0"/>
                      <a:t>, 14</a:t>
                    </a:r>
                  </a:p>
                </c:rich>
              </c:tx>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92E6-4C0E-AC02-543BA18E9EDC}"/>
                </c:ext>
              </c:extLst>
            </c:dLbl>
            <c:dLbl>
              <c:idx val="4"/>
              <c:layout>
                <c:manualLayout>
                  <c:x val="-7.1975792647237469E-2"/>
                  <c:y val="-4.1376325893147707E-2"/>
                </c:manualLayout>
              </c:layout>
              <c:tx>
                <c:rich>
                  <a:bodyPr/>
                  <a:lstStyle/>
                  <a:p>
                    <a:fld id="{C7B8543E-89AC-4D47-BF87-EBE5F5F9C79C}" type="VALUE">
                      <a:rPr lang="en-US" baseline="0"/>
                      <a:pPr/>
                      <a:t>[VALUE]</a:t>
                    </a:fld>
                    <a:r>
                      <a:rPr lang="en-US" baseline="0"/>
                      <a:t>, </a:t>
                    </a:r>
                    <a:fld id="{0E51B6B7-495C-43C5-9C35-C6190E868EDB}" type="PERCENTAGE">
                      <a:rPr lang="en-US" baseline="0"/>
                      <a:pPr/>
                      <a:t>[PERCENTAGE]</a:t>
                    </a:fld>
                    <a:r>
                      <a:rPr lang="en-US" baseline="0"/>
                      <a:t>, 49</a:t>
                    </a:r>
                  </a:p>
                </c:rich>
              </c:tx>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2E6-4C0E-AC02-543BA18E9E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'Funding by evaluation process'!$A$16:$A$20</c:f>
              <c:strCache>
                <c:ptCount val="5"/>
                <c:pt idx="0">
                  <c:v>Arts Programs</c:v>
                </c:pt>
                <c:pt idx="1">
                  <c:v>Community Development Fund</c:v>
                </c:pt>
                <c:pt idx="2">
                  <c:v>Other Discretionary Grant Funding</c:v>
                </c:pt>
                <c:pt idx="3">
                  <c:v>Regional Contributions</c:v>
                </c:pt>
                <c:pt idx="4">
                  <c:v>Service Agreements</c:v>
                </c:pt>
              </c:strCache>
            </c:strRef>
          </c:cat>
          <c:val>
            <c:numRef>
              <c:f>'Funding by evaluation process'!$B$16:$B$20</c:f>
              <c:numCache>
                <c:formatCode>"$"#,##0</c:formatCode>
                <c:ptCount val="5"/>
                <c:pt idx="0">
                  <c:v>215810</c:v>
                </c:pt>
                <c:pt idx="1">
                  <c:v>946750</c:v>
                </c:pt>
                <c:pt idx="2">
                  <c:v>4435390</c:v>
                </c:pt>
                <c:pt idx="3">
                  <c:v>2232909</c:v>
                </c:pt>
                <c:pt idx="4">
                  <c:v>19347242</c:v>
                </c:pt>
              </c:numCache>
            </c:numRef>
          </c:val>
          <c:extLst>
            <c:ext xmlns:c15="http://schemas.microsoft.com/office/drawing/2012/chart" uri="{02D57815-91ED-43cb-92C2-25804820EDAC}">
              <c15:datalabelsRange>
                <c15:f>'Funding by evaluation process'!$D$16:$D$20</c15:f>
                <c15:dlblRangeCache>
                  <c:ptCount val="5"/>
                  <c:pt idx="0">
                    <c:v>18</c:v>
                  </c:pt>
                  <c:pt idx="1">
                    <c:v>25</c:v>
                  </c:pt>
                  <c:pt idx="2">
                    <c:v>29</c:v>
                  </c:pt>
                  <c:pt idx="3">
                    <c:v>14</c:v>
                  </c:pt>
                  <c:pt idx="4">
                    <c:v>49</c:v>
                  </c:pt>
                </c15:dlblRangeCache>
              </c15:datalabelsRange>
            </c:ext>
            <c:ext xmlns:c16="http://schemas.microsoft.com/office/drawing/2014/chart" uri="{C3380CC4-5D6E-409C-BE32-E72D297353CC}">
              <c16:uniqueId val="{0000000A-92E6-4C0E-AC02-543BA18E9EDC}"/>
            </c:ext>
          </c:extLst>
        </c:ser>
        <c:ser>
          <c:idx val="1"/>
          <c:order val="1"/>
          <c:tx>
            <c:strRef>
              <c:f>'Funding by evaluation process'!$C$15</c:f>
              <c:strCache>
                <c:ptCount val="1"/>
                <c:pt idx="0">
                  <c:v>Raw Count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92E6-4C0E-AC02-543BA18E9E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92E6-4C0E-AC02-543BA18E9ED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92E6-4C0E-AC02-543BA18E9E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92E6-4C0E-AC02-543BA18E9ED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92E6-4C0E-AC02-543BA18E9EDC}"/>
              </c:ext>
            </c:extLst>
          </c:dPt>
          <c:cat>
            <c:strRef>
              <c:f>'Funding by evaluation process'!$A$16:$A$20</c:f>
              <c:strCache>
                <c:ptCount val="5"/>
                <c:pt idx="0">
                  <c:v>Arts Programs</c:v>
                </c:pt>
                <c:pt idx="1">
                  <c:v>Community Development Fund</c:v>
                </c:pt>
                <c:pt idx="2">
                  <c:v>Other Discretionary Grant Funding</c:v>
                </c:pt>
                <c:pt idx="3">
                  <c:v>Regional Contributions</c:v>
                </c:pt>
                <c:pt idx="4">
                  <c:v>Service Agreements</c:v>
                </c:pt>
              </c:strCache>
            </c:strRef>
          </c:cat>
          <c:val>
            <c:numRef>
              <c:f>'Funding by evaluation process'!$C$16:$C$20</c:f>
              <c:numCache>
                <c:formatCode>General</c:formatCode>
                <c:ptCount val="5"/>
                <c:pt idx="0">
                  <c:v>1</c:v>
                </c:pt>
                <c:pt idx="1">
                  <c:v>25</c:v>
                </c:pt>
                <c:pt idx="2">
                  <c:v>29</c:v>
                </c:pt>
                <c:pt idx="3">
                  <c:v>14</c:v>
                </c:pt>
                <c:pt idx="4">
                  <c:v>49</c:v>
                </c:pt>
              </c:numCache>
            </c:numRef>
          </c:val>
          <c:extLst>
            <c:ext xmlns:c16="http://schemas.microsoft.com/office/drawing/2014/chart" uri="{C3380CC4-5D6E-409C-BE32-E72D297353CC}">
              <c16:uniqueId val="{00000015-92E6-4C0E-AC02-543BA18E9EDC}"/>
            </c:ext>
          </c:extLst>
        </c:ser>
        <c:ser>
          <c:idx val="2"/>
          <c:order val="2"/>
          <c:tx>
            <c:strRef>
              <c:f>'Funding by evaluation process'!$D$15</c:f>
              <c:strCache>
                <c:ptCount val="1"/>
                <c:pt idx="0">
                  <c:v>Count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7-92E6-4C0E-AC02-543BA18E9E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9-92E6-4C0E-AC02-543BA18E9ED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B-92E6-4C0E-AC02-543BA18E9E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D-92E6-4C0E-AC02-543BA18E9ED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F-92E6-4C0E-AC02-543BA18E9EDC}"/>
              </c:ext>
            </c:extLst>
          </c:dPt>
          <c:cat>
            <c:strRef>
              <c:f>'Funding by evaluation process'!$A$16:$A$20</c:f>
              <c:strCache>
                <c:ptCount val="5"/>
                <c:pt idx="0">
                  <c:v>Arts Programs</c:v>
                </c:pt>
                <c:pt idx="1">
                  <c:v>Community Development Fund</c:v>
                </c:pt>
                <c:pt idx="2">
                  <c:v>Other Discretionary Grant Funding</c:v>
                </c:pt>
                <c:pt idx="3">
                  <c:v>Regional Contributions</c:v>
                </c:pt>
                <c:pt idx="4">
                  <c:v>Service Agreements</c:v>
                </c:pt>
              </c:strCache>
            </c:strRef>
          </c:cat>
          <c:val>
            <c:numRef>
              <c:f>'Funding by evaluation process'!$D$16:$D$20</c:f>
              <c:numCache>
                <c:formatCode>General</c:formatCode>
                <c:ptCount val="5"/>
                <c:pt idx="0">
                  <c:v>18</c:v>
                </c:pt>
                <c:pt idx="1">
                  <c:v>25</c:v>
                </c:pt>
                <c:pt idx="2">
                  <c:v>29</c:v>
                </c:pt>
                <c:pt idx="3">
                  <c:v>14</c:v>
                </c:pt>
                <c:pt idx="4">
                  <c:v>49</c:v>
                </c:pt>
              </c:numCache>
            </c:numRef>
          </c:val>
          <c:extLst>
            <c:ext xmlns:c16="http://schemas.microsoft.com/office/drawing/2014/chart" uri="{C3380CC4-5D6E-409C-BE32-E72D297353CC}">
              <c16:uniqueId val="{00000020-92E6-4C0E-AC02-543BA18E9EDC}"/>
            </c:ext>
          </c:extLst>
        </c:ser>
        <c:dLbls>
          <c:showLegendKey val="0"/>
          <c:showVal val="0"/>
          <c:showCatName val="0"/>
          <c:showSerName val="0"/>
          <c:showPercent val="0"/>
          <c:showBubbleSize val="0"/>
          <c:showLeaderLines val="1"/>
        </c:dLbls>
        <c:firstSliceAng val="37"/>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661986</xdr:colOff>
      <xdr:row>13</xdr:row>
      <xdr:rowOff>42861</xdr:rowOff>
    </xdr:from>
    <xdr:to>
      <xdr:col>17</xdr:col>
      <xdr:colOff>476249</xdr:colOff>
      <xdr:row>39</xdr:row>
      <xdr:rowOff>9524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500062</xdr:colOff>
      <xdr:row>1</xdr:row>
      <xdr:rowOff>104776</xdr:rowOff>
    </xdr:from>
    <xdr:to>
      <xdr:col>15</xdr:col>
      <xdr:colOff>304800</xdr:colOff>
      <xdr:row>30</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447675</xdr:colOff>
      <xdr:row>18</xdr:row>
      <xdr:rowOff>52387</xdr:rowOff>
    </xdr:from>
    <xdr:to>
      <xdr:col>17</xdr:col>
      <xdr:colOff>66675</xdr:colOff>
      <xdr:row>47</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419099</xdr:colOff>
      <xdr:row>0</xdr:row>
      <xdr:rowOff>57150</xdr:rowOff>
    </xdr:from>
    <xdr:to>
      <xdr:col>17</xdr:col>
      <xdr:colOff>352424</xdr:colOff>
      <xdr:row>25</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Book3"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Book3"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microsoft.com/office/2006/relationships/xlExternalLinkPath/xlPathMissing" Target="Book3"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microsoft.com/office/2006/relationships/xlExternalLinkPath/xlPathMissing" Target="Book3"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Nicole Billman" refreshedDate="42649.401401504627" createdVersion="5" refreshedVersion="5" minRefreshableVersion="3" recordCount="126">
  <cacheSource type="worksheet">
    <worksheetSource ref="A1:Q127" sheet="Nonprofit Tracker"/>
  </cacheSource>
  <cacheFields count="41">
    <cacheField name="Count" numFmtId="0">
      <sharedItems containsSemiMixedTypes="0" containsString="0" containsNumber="1" containsInteger="1" minValue="1" maxValue="1"/>
    </cacheField>
    <cacheField name="Non-Profit Name" numFmtId="0">
      <sharedItems count="88">
        <s v="AHC Inc."/>
        <s v="Alexandria Neighborhood Health Systems, Inc. (ANHSI)"/>
        <s v="Alliance for Arlington Senior Programs"/>
        <s v="Animal Welfare League of Arlington"/>
        <s v="Arlington Food Assistance Center (AFAC)"/>
        <s v="Arlington Free Clinic"/>
        <s v="Arlington Home Ownership Made Easier (AHOME)"/>
        <s v="Arlington Independent Media (AIM)"/>
        <s v="Arlington Neighborhood Villages (ANV)"/>
        <s v="Arlington Partnership for Affordable Housing (APAH)"/>
        <s v="Arlington Pediatric Center"/>
        <s v="Arlington Sister Cities Association"/>
        <s v="Arlington Street People's Assistance Network (A-SPAN)"/>
        <s v="Arlington Thrive"/>
        <s v="Arlingtonians for a Clean Environment (ACE)"/>
        <s v="Arts Organizations (Various)"/>
        <s v="Aspire! Afterschool Learning (formerly Greenbrier Learning Ctr.)"/>
        <s v="Benedictine School for Exceptional Children"/>
        <s v="Bonder &amp; Amanda Johnson Community Development Corporation"/>
        <s v="Borromeo Housing"/>
        <s v="Brain Injury Services of Northern Virginia"/>
        <s v="Bridges to Independence"/>
        <s v="Bu-GATA"/>
        <s v="Business Development Assistance Program (BDAG)"/>
        <s v="Buyers and Renters Arlington Voice"/>
        <s v="City of Alexandria CSB"/>
        <s v="Clarendon Alliance"/>
        <s v="Columbia Lighthouse for the Blind"/>
        <s v="Columbia Pike Revitalization Organization (CPRO)"/>
        <s v="Community Living Alternative"/>
        <s v="Community Residences, Inc. (CRI)"/>
        <s v="Community Systems Inc."/>
        <s v="Culpepper Garden Assisted Living"/>
        <s v="Davis Memorial Goodwill Industries"/>
        <s v="Didlake Occupational Center"/>
        <s v="Doorways For Women &amp; Families, Inc."/>
        <s v="E Tron Systems Inc."/>
        <s v="Echo"/>
        <s v="Endependence Center of Northern Virginia"/>
        <s v="Enterprise Development Group (EDG)"/>
        <s v="Ethiopian Community Development Council, Inc. (ECDC)"/>
        <s v="Fellowship Health Resources, Inc."/>
        <s v="Friends of Guest House"/>
        <s v="Friends of Gulf Branch Nature Center [FOGBNC]"/>
        <s v="Good News Jail &amp; Prison Ministry"/>
        <s v="Grafton School, Inc."/>
        <s v="Greenbrier Learning Center (GLC)"/>
        <s v="Hartwood Foundation Inc."/>
        <s v="Home Care Partners"/>
        <s v="Hospice of Northern Virginia"/>
        <s v="I CAN SHINE INC."/>
        <s v="Jewish Foundation for Group Homes, Inc."/>
        <s v="Job Discovery, Inc."/>
        <s v="Just Neighbors Ministry, Inc."/>
        <s v="L Arche Inc."/>
        <s v="Leadership Arlington"/>
        <s v="Legal Aid Justice Center  "/>
        <s v="Legal Services of Northern Virginia "/>
        <s v="Liberty's Promise"/>
        <s v="Linden Resources, Inc."/>
        <s v="Literacy Council of Northern Virginia"/>
        <s v="Marine Corps Marathon"/>
        <s v="Mary Marshall Memorial Scholarship"/>
        <s v="MVLE, Inc."/>
        <s v="National Rehabilitation and Rediscovery Foundation"/>
        <s v="Neighborhood Health"/>
        <s v="Northern Virginia Dental Clinic"/>
        <s v="Northern Virginia Family Service (NVFS)"/>
        <s v="Northern Virginia Resource Center for the Deaf and Hard of Hearing"/>
        <s v="NOVASalud"/>
        <s v="Offender Aid &amp; Restoration (OAR)"/>
        <s v="Phoenix Bikes "/>
        <s v="Phoenix Houses of the Mid-Atlantic (Former Vanguard)"/>
        <s v="PRS Inc./ Crisis Link"/>
        <s v="PRS, Inc."/>
        <s v="Rebuilding Together/Arlington/Fairfax/Falls Church"/>
        <s v="Recovery Program Solutions"/>
        <s v="Reevesland Learning Center (RLC)"/>
        <s v="Resources for Independence of Virginia"/>
        <s v="Service Source"/>
        <s v="Shirlington Employment and Education Center (SEEC)"/>
        <s v="St. John Community Services"/>
        <s v="The Women's Home, Inc."/>
        <s v="Virginia Cooperative Extension (VCE)"/>
        <s v="Virginia Hospital Center"/>
        <s v="Volunteers of America (VOA)"/>
        <s v="Volunteers of America Chesapeake (VoAC)"/>
        <s v="Wesley Housing Development Corporation (WHDC)"/>
      </sharedItems>
    </cacheField>
    <cacheField name="Non-Profit Program" numFmtId="0">
      <sharedItems/>
    </cacheField>
    <cacheField name="Description of Services" numFmtId="0">
      <sharedItems longText="1"/>
    </cacheField>
    <cacheField name="Type of Service" numFmtId="0">
      <sharedItems count="13">
        <s v="Education/Job Training"/>
        <s v="Health/Counseling Services"/>
        <s v="Senior Services"/>
        <s v="Other"/>
        <s v="Environment/Energy Efficiency"/>
        <s v="Emergency Needs Assistance"/>
        <s v="Housing"/>
        <s v="Economic Development"/>
        <s v="Arts Programs"/>
        <s v="Disability Services"/>
        <s v="Civic Engagement/Community Outreach"/>
        <s v="Recreation"/>
        <s v="Legal Services"/>
      </sharedItems>
    </cacheField>
    <cacheField name="Responsible Department" numFmtId="49">
      <sharedItems count="11">
        <s v="CPHD"/>
        <s v="DHS"/>
        <s v="DPR"/>
        <s v="Libraries"/>
        <s v="DTS"/>
        <s v="AED"/>
        <s v="DES"/>
        <s v="CMO"/>
        <s v="JDR"/>
        <s v="Sheriff"/>
        <s v="DMF"/>
      </sharedItems>
    </cacheField>
    <cacheField name="County Staff Contact" numFmtId="49">
      <sharedItems/>
    </cacheField>
    <cacheField name="Location in Budget" numFmtId="49">
      <sharedItems count="6">
        <s v="Community Development Fund"/>
        <s v="General Fund"/>
        <s v="In-Kind Contribution"/>
        <s v="Regional Contributions"/>
        <s v="Stormwater Fund"/>
        <s v="Non-Departmental"/>
      </sharedItems>
    </cacheField>
    <cacheField name="Account Code Combination" numFmtId="0">
      <sharedItems longText="1"/>
    </cacheField>
    <cacheField name="In-Kind Contributions (Received)" numFmtId="0">
      <sharedItems containsBlank="1" containsMixedTypes="1" containsNumber="1" containsInteger="1" minValue="0" maxValue="0"/>
    </cacheField>
    <cacheField name="On-going Funding" numFmtId="0">
      <sharedItems containsSemiMixedTypes="0" containsString="0" containsNumber="1" containsInteger="1" minValue="0" maxValue="2432458"/>
    </cacheField>
    <cacheField name="One-Time Funding  (1)" numFmtId="0">
      <sharedItems containsString="0" containsBlank="1" containsNumber="1" containsInteger="1" minValue="0" maxValue="222250"/>
    </cacheField>
    <cacheField name="Total FY 2017 Budget" numFmtId="0">
      <sharedItems containsSemiMixedTypes="0" containsString="0" containsNumber="1" containsInteger="1" minValue="0" maxValue="2432458"/>
    </cacheField>
    <cacheField name="Contract Number" numFmtId="0">
      <sharedItems containsBlank="1"/>
    </cacheField>
    <cacheField name="Solicitation Method" numFmtId="0">
      <sharedItems/>
    </cacheField>
    <cacheField name="Application / Lobbying Efforts Utilized by Non-Profit" numFmtId="0">
      <sharedItems containsBlank="1" longText="1"/>
    </cacheField>
    <cacheField name="Proposal Evaluation Method (Commission Review, Dept. Internal Review, Other)-HIDE" numFmtId="0">
      <sharedItems longText="1"/>
    </cacheField>
    <cacheField name="Period of Performance-Hide" numFmtId="0">
      <sharedItems/>
    </cacheField>
    <cacheField name="Funding History" numFmtId="0">
      <sharedItems containsBlank="1"/>
    </cacheField>
    <cacheField name="First FY Funding Provided" numFmtId="0">
      <sharedItems containsBlank="1"/>
    </cacheField>
    <cacheField name="Last time funding amount was adjusted, why?" numFmtId="0">
      <sharedItems containsBlank="1" longText="1"/>
    </cacheField>
    <cacheField name="Metrics" numFmtId="0">
      <sharedItems/>
    </cacheField>
    <cacheField name="Metrics / Reporting Requirements" numFmtId="0">
      <sharedItems longText="1"/>
    </cacheField>
    <cacheField name="Anticipated Changes for Next FY" numFmtId="0">
      <sharedItems containsBlank="1"/>
    </cacheField>
    <cacheField name="Commissions / Committees" numFmtId="0">
      <sharedItems/>
    </cacheField>
    <cacheField name="Community Stakeholders" numFmtId="0">
      <sharedItems containsBlank="1"/>
    </cacheField>
    <cacheField name="Modified" numFmtId="0">
      <sharedItems containsNonDate="0" containsDate="1" containsString="0" containsBlank="1" minDate="2016-07-27T16:49:53" maxDate="2016-10-07T00:00:00"/>
    </cacheField>
    <cacheField name="Link to Document Library" numFmtId="0">
      <sharedItems containsBlank="1" longText="1"/>
    </cacheField>
    <cacheField name="Link to Library" numFmtId="0">
      <sharedItems containsBlank="1"/>
    </cacheField>
    <cacheField name="Additional Link to Library" numFmtId="0">
      <sharedItems containsBlank="1"/>
    </cacheField>
    <cacheField name="Additional Link to Library (2)" numFmtId="0">
      <sharedItems containsBlank="1"/>
    </cacheField>
    <cacheField name="Type of Agreement" numFmtId="49">
      <sharedItems/>
    </cacheField>
    <cacheField name="Account Codes Provided?" numFmtId="0">
      <sharedItems containsBlank="1"/>
    </cacheField>
    <cacheField name="Attachment Added to Library" numFmtId="0">
      <sharedItems containsBlank="1"/>
    </cacheField>
    <cacheField name="Comments on Budget/ACCs" numFmtId="0">
      <sharedItems containsBlank="1"/>
    </cacheField>
    <cacheField name="DMF Reviewer" numFmtId="0">
      <sharedItems containsBlank="1"/>
    </cacheField>
    <cacheField name="General Comments" numFmtId="0">
      <sharedItems containsBlank="1" longText="1"/>
    </cacheField>
    <cacheField name="Questions for Department?" numFmtId="0">
      <sharedItems containsBlank="1" longText="1"/>
    </cacheField>
    <cacheField name="Item Type" numFmtId="0">
      <sharedItems containsBlank="1"/>
    </cacheField>
    <cacheField name="Path" numFmtId="0">
      <sharedItems containsBlank="1"/>
    </cacheField>
    <cacheField name="Evaluation Process" numFmtId="0">
      <sharedItems count="6">
        <s v="Community Development Fund"/>
        <s v="Service Agreements"/>
        <s v="In-Kind Contribution"/>
        <s v="Other Discretionary Grant Funding"/>
        <s v="Regional Contributions"/>
        <s v="Arts Program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Nicole Billman" refreshedDate="42649.606041087965" createdVersion="5" refreshedVersion="5" minRefreshableVersion="3" recordCount="129">
  <cacheSource type="worksheet">
    <worksheetSource ref="A1:AO1048576" sheet="Sheet1" r:id="rId2"/>
  </cacheSource>
  <cacheFields count="41">
    <cacheField name="Count" numFmtId="0">
      <sharedItems containsString="0" containsBlank="1" containsNumber="1" containsInteger="1" minValue="1" maxValue="1" count="2">
        <n v="1"/>
        <m/>
      </sharedItems>
    </cacheField>
    <cacheField name="Non-Profit Name" numFmtId="0">
      <sharedItems containsBlank="1" longText="1"/>
    </cacheField>
    <cacheField name="Non-Profit Program" numFmtId="0">
      <sharedItems containsBlank="1"/>
    </cacheField>
    <cacheField name="Description of Services" numFmtId="0">
      <sharedItems containsBlank="1" longText="1"/>
    </cacheField>
    <cacheField name="Type of Service" numFmtId="0">
      <sharedItems containsBlank="1"/>
    </cacheField>
    <cacheField name="Responsible Department" numFmtId="0">
      <sharedItems containsBlank="1"/>
    </cacheField>
    <cacheField name="County Staff Contact" numFmtId="0">
      <sharedItems containsBlank="1"/>
    </cacheField>
    <cacheField name="Location in Budget" numFmtId="0">
      <sharedItems containsBlank="1"/>
    </cacheField>
    <cacheField name="Account Code Combination" numFmtId="0">
      <sharedItems containsBlank="1" longText="1"/>
    </cacheField>
    <cacheField name="In-Kind Contributions (Received)" numFmtId="0">
      <sharedItems containsBlank="1" containsMixedTypes="1" containsNumber="1" containsInteger="1" minValue="0" maxValue="0"/>
    </cacheField>
    <cacheField name="On-going Funding" numFmtId="0">
      <sharedItems containsString="0" containsBlank="1" containsNumber="1" containsInteger="1" minValue="0" maxValue="2432458"/>
    </cacheField>
    <cacheField name="One-Time Funding  (1)" numFmtId="0">
      <sharedItems containsString="0" containsBlank="1" containsNumber="1" containsInteger="1" minValue="0" maxValue="222250"/>
    </cacheField>
    <cacheField name="Total FY 2017 Budget" numFmtId="0">
      <sharedItems containsString="0" containsBlank="1" containsNumber="1" containsInteger="1" minValue="0" maxValue="2432458" count="103">
        <n v="30000"/>
        <n v="256706"/>
        <n v="0"/>
        <n v="1454517"/>
        <n v="527925"/>
        <n v="81000"/>
        <n v="35000"/>
        <n v="525000"/>
        <n v="20000"/>
        <n v="62578"/>
        <n v="50000"/>
        <n v="1391473"/>
        <n v="61811"/>
        <n v="25000"/>
        <n v="464630"/>
        <n v="25500"/>
        <n v="164000"/>
        <n v="10000"/>
        <n v="18000"/>
        <n v="36000"/>
        <n v="64000"/>
        <n v="120000"/>
        <n v="215810"/>
        <n v="45000"/>
        <n v="49533"/>
        <n v="80046"/>
        <n v="18685"/>
        <n v="22921"/>
        <n v="413501"/>
        <n v="97815"/>
        <n v="19000"/>
        <n v="43500"/>
        <n v="84150"/>
        <n v="99089"/>
        <n v="80000"/>
        <n v="29576"/>
        <n v="200000"/>
        <n v="256623"/>
        <n v="1704586"/>
        <n v="1547406"/>
        <n v="255840"/>
        <n v="795027"/>
        <n v="30110"/>
        <n v="224838"/>
        <n v="723402"/>
        <n v="47141"/>
        <n v="27567"/>
        <n v="92566"/>
        <n v="140573"/>
        <n v="521000"/>
        <n v="393201"/>
        <n v="742932"/>
        <n v="46181"/>
        <n v="32763"/>
        <n v="83202"/>
        <n v="1666277"/>
        <n v="14051"/>
        <n v="8250"/>
        <n v="6092"/>
        <n v="63868"/>
        <n v="63441"/>
        <n v="92098"/>
        <n v="241500"/>
        <n v="430455"/>
        <n v="379600"/>
        <n v="39879"/>
        <n v="23457"/>
        <n v="55000"/>
        <n v="12600"/>
        <n v="444735"/>
        <n v="11059"/>
        <n v="25250"/>
        <n v="8797"/>
        <n v="90000"/>
        <n v="295626"/>
        <n v="37610"/>
        <n v="323535"/>
        <n v="28122"/>
        <n v="48354"/>
        <n v="456145"/>
        <n v="8000"/>
        <n v="650326"/>
        <n v="229048"/>
        <n v="130526"/>
        <n v="267391"/>
        <n v="70000"/>
        <n v="148550"/>
        <n v="140184"/>
        <n v="757500"/>
        <n v="110360"/>
        <n v="222250"/>
        <n v="153827"/>
        <n v="3656"/>
        <n v="29500"/>
        <n v="113514"/>
        <n v="3334"/>
        <n v="128870"/>
        <n v="2432458"/>
        <n v="873222"/>
        <n v="757249"/>
        <n v="26811"/>
        <n v="24000"/>
        <m/>
      </sharedItems>
    </cacheField>
    <cacheField name="Contract Number" numFmtId="0">
      <sharedItems containsBlank="1"/>
    </cacheField>
    <cacheField name="Solicitation Method" numFmtId="0">
      <sharedItems containsBlank="1"/>
    </cacheField>
    <cacheField name="Application / Lobbying Efforts Utilized by Non-Profit" numFmtId="0">
      <sharedItems containsBlank="1" longText="1"/>
    </cacheField>
    <cacheField name="Proposal Evaluation Method (Commission Review, Dept. Internal Review, Other)-HIDE" numFmtId="0">
      <sharedItems containsBlank="1" longText="1"/>
    </cacheField>
    <cacheField name="Period of Performance-Hide" numFmtId="0">
      <sharedItems containsBlank="1"/>
    </cacheField>
    <cacheField name="Funding History" numFmtId="0">
      <sharedItems containsBlank="1"/>
    </cacheField>
    <cacheField name="First FY Funding Provided" numFmtId="0">
      <sharedItems containsBlank="1"/>
    </cacheField>
    <cacheField name="Last time funding amount was adjusted, why?" numFmtId="0">
      <sharedItems containsBlank="1" longText="1"/>
    </cacheField>
    <cacheField name="Metrics" numFmtId="0">
      <sharedItems containsBlank="1"/>
    </cacheField>
    <cacheField name="Metrics / Reporting Requirements" numFmtId="0">
      <sharedItems containsBlank="1" longText="1"/>
    </cacheField>
    <cacheField name="Anticipated Changes for Next FY" numFmtId="0">
      <sharedItems containsBlank="1"/>
    </cacheField>
    <cacheField name="Commissions / Committees" numFmtId="0">
      <sharedItems containsBlank="1"/>
    </cacheField>
    <cacheField name="Community Stakeholders" numFmtId="0">
      <sharedItems containsBlank="1"/>
    </cacheField>
    <cacheField name="Modified" numFmtId="0">
      <sharedItems containsNonDate="0" containsDate="1" containsString="0" containsBlank="1" minDate="2016-07-27T16:49:53" maxDate="2016-10-07T00:00:00"/>
    </cacheField>
    <cacheField name="Link to Document Library" numFmtId="0">
      <sharedItems containsBlank="1" longText="1"/>
    </cacheField>
    <cacheField name="Link to Library" numFmtId="0">
      <sharedItems containsBlank="1"/>
    </cacheField>
    <cacheField name="Additional Link to Library" numFmtId="0">
      <sharedItems containsBlank="1"/>
    </cacheField>
    <cacheField name="Additional Link to Library (2)" numFmtId="0">
      <sharedItems containsBlank="1"/>
    </cacheField>
    <cacheField name="Type of Agreement" numFmtId="0">
      <sharedItems containsBlank="1"/>
    </cacheField>
    <cacheField name="Account Codes Provided?" numFmtId="0">
      <sharedItems containsBlank="1"/>
    </cacheField>
    <cacheField name="Attachment Added to Library" numFmtId="0">
      <sharedItems containsBlank="1"/>
    </cacheField>
    <cacheField name="Comments on Budget/ACCs" numFmtId="0">
      <sharedItems containsBlank="1"/>
    </cacheField>
    <cacheField name="DMF Reviewer" numFmtId="0">
      <sharedItems containsBlank="1"/>
    </cacheField>
    <cacheField name="General Comments" numFmtId="0">
      <sharedItems containsBlank="1" longText="1"/>
    </cacheField>
    <cacheField name="Questions for Department?" numFmtId="0">
      <sharedItems containsBlank="1" longText="1"/>
    </cacheField>
    <cacheField name="Item Type" numFmtId="0">
      <sharedItems containsBlank="1"/>
    </cacheField>
    <cacheField name="Path" numFmtId="0">
      <sharedItems containsBlank="1"/>
    </cacheField>
    <cacheField name="Evaluation Process" numFmtId="0">
      <sharedItems containsBlank="1" count="7">
        <s v="Community Development Fund"/>
        <s v="Service Agreements"/>
        <s v="In-Kind Contribution"/>
        <s v="Other Discretionary Grant Funding"/>
        <s v="Regional Contributions"/>
        <s v="Arts Programs"/>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Nicole Billman" refreshedDate="42649.606041087965" createdVersion="5" refreshedVersion="5" minRefreshableVersion="3" recordCount="129">
  <cacheSource type="worksheet">
    <worksheetSource ref="A1:AO1048576" sheet="Sheet1" r:id="rId2"/>
  </cacheSource>
  <cacheFields count="41">
    <cacheField name="Count" numFmtId="0">
      <sharedItems containsString="0" containsBlank="1" containsNumber="1" containsInteger="1" minValue="1" maxValue="1" count="2">
        <n v="1"/>
        <m/>
      </sharedItems>
    </cacheField>
    <cacheField name="Non-Profit Name" numFmtId="0">
      <sharedItems containsBlank="1" longText="1"/>
    </cacheField>
    <cacheField name="Non-Profit Program" numFmtId="0">
      <sharedItems containsBlank="1"/>
    </cacheField>
    <cacheField name="Description of Services" numFmtId="0">
      <sharedItems containsBlank="1" longText="1"/>
    </cacheField>
    <cacheField name="Type of Service" numFmtId="0">
      <sharedItems containsBlank="1" count="14">
        <s v="Education/Job Training"/>
        <s v="Health/Counseling Services"/>
        <s v="Senior Services"/>
        <s v="Other"/>
        <s v="Environment/Energy Efficiency"/>
        <s v="Emergency Needs Assistance"/>
        <s v="Housing"/>
        <s v="Economic Development"/>
        <s v="Arts Programs"/>
        <s v="Disability Services"/>
        <s v="Civic Engagement/Community Outreach"/>
        <s v="Recreation"/>
        <s v="Legal Services"/>
        <m/>
      </sharedItems>
    </cacheField>
    <cacheField name="Responsible Department" numFmtId="0">
      <sharedItems containsBlank="1" count="12">
        <s v="CPHD"/>
        <s v="DHS"/>
        <s v="DPR"/>
        <s v="Libraries"/>
        <s v="DTS"/>
        <s v="AED"/>
        <s v="DES"/>
        <s v="CMO"/>
        <s v="JDR"/>
        <s v="Sheriff"/>
        <s v="DMF"/>
        <m/>
      </sharedItems>
    </cacheField>
    <cacheField name="County Staff Contact" numFmtId="0">
      <sharedItems containsBlank="1"/>
    </cacheField>
    <cacheField name="Location in Budget" numFmtId="0">
      <sharedItems containsBlank="1"/>
    </cacheField>
    <cacheField name="Account Code Combination" numFmtId="0">
      <sharedItems containsBlank="1" longText="1"/>
    </cacheField>
    <cacheField name="In-Kind Contributions (Received)" numFmtId="0">
      <sharedItems containsBlank="1" containsMixedTypes="1" containsNumber="1" containsInteger="1" minValue="0" maxValue="0"/>
    </cacheField>
    <cacheField name="On-going Funding" numFmtId="0">
      <sharedItems containsString="0" containsBlank="1" containsNumber="1" containsInteger="1" minValue="0" maxValue="2432458"/>
    </cacheField>
    <cacheField name="One-Time Funding  (1)" numFmtId="0">
      <sharedItems containsString="0" containsBlank="1" containsNumber="1" containsInteger="1" minValue="0" maxValue="222250"/>
    </cacheField>
    <cacheField name="Total FY 2017 Budget" numFmtId="0">
      <sharedItems containsString="0" containsBlank="1" containsNumber="1" containsInteger="1" minValue="0" maxValue="2432458" count="103">
        <n v="30000"/>
        <n v="256706"/>
        <n v="0"/>
        <n v="1454517"/>
        <n v="527925"/>
        <n v="81000"/>
        <n v="35000"/>
        <n v="525000"/>
        <n v="20000"/>
        <n v="62578"/>
        <n v="50000"/>
        <n v="1391473"/>
        <n v="61811"/>
        <n v="25000"/>
        <n v="464630"/>
        <n v="25500"/>
        <n v="164000"/>
        <n v="10000"/>
        <n v="18000"/>
        <n v="36000"/>
        <n v="64000"/>
        <n v="120000"/>
        <n v="215810"/>
        <n v="45000"/>
        <n v="49533"/>
        <n v="80046"/>
        <n v="18685"/>
        <n v="22921"/>
        <n v="413501"/>
        <n v="97815"/>
        <n v="19000"/>
        <n v="43500"/>
        <n v="84150"/>
        <n v="99089"/>
        <n v="80000"/>
        <n v="29576"/>
        <n v="200000"/>
        <n v="256623"/>
        <n v="1704586"/>
        <n v="1547406"/>
        <n v="255840"/>
        <n v="795027"/>
        <n v="30110"/>
        <n v="224838"/>
        <n v="723402"/>
        <n v="47141"/>
        <n v="27567"/>
        <n v="92566"/>
        <n v="140573"/>
        <n v="521000"/>
        <n v="393201"/>
        <n v="742932"/>
        <n v="46181"/>
        <n v="32763"/>
        <n v="83202"/>
        <n v="1666277"/>
        <n v="14051"/>
        <n v="8250"/>
        <n v="6092"/>
        <n v="63868"/>
        <n v="63441"/>
        <n v="92098"/>
        <n v="241500"/>
        <n v="430455"/>
        <n v="379600"/>
        <n v="39879"/>
        <n v="23457"/>
        <n v="55000"/>
        <n v="12600"/>
        <n v="444735"/>
        <n v="11059"/>
        <n v="25250"/>
        <n v="8797"/>
        <n v="90000"/>
        <n v="295626"/>
        <n v="37610"/>
        <n v="323535"/>
        <n v="28122"/>
        <n v="48354"/>
        <n v="456145"/>
        <n v="8000"/>
        <n v="650326"/>
        <n v="229048"/>
        <n v="130526"/>
        <n v="267391"/>
        <n v="70000"/>
        <n v="148550"/>
        <n v="140184"/>
        <n v="757500"/>
        <n v="110360"/>
        <n v="222250"/>
        <n v="153827"/>
        <n v="3656"/>
        <n v="29500"/>
        <n v="113514"/>
        <n v="3334"/>
        <n v="128870"/>
        <n v="2432458"/>
        <n v="873222"/>
        <n v="757249"/>
        <n v="26811"/>
        <n v="24000"/>
        <m/>
      </sharedItems>
    </cacheField>
    <cacheField name="Contract Number" numFmtId="0">
      <sharedItems containsBlank="1"/>
    </cacheField>
    <cacheField name="Solicitation Method" numFmtId="0">
      <sharedItems containsBlank="1"/>
    </cacheField>
    <cacheField name="Application / Lobbying Efforts Utilized by Non-Profit" numFmtId="0">
      <sharedItems containsBlank="1" longText="1"/>
    </cacheField>
    <cacheField name="Proposal Evaluation Method (Commission Review, Dept. Internal Review, Other)-HIDE" numFmtId="0">
      <sharedItems containsBlank="1" longText="1"/>
    </cacheField>
    <cacheField name="Period of Performance-Hide" numFmtId="0">
      <sharedItems containsBlank="1"/>
    </cacheField>
    <cacheField name="Funding History" numFmtId="0">
      <sharedItems containsBlank="1"/>
    </cacheField>
    <cacheField name="First FY Funding Provided" numFmtId="0">
      <sharedItems containsBlank="1"/>
    </cacheField>
    <cacheField name="Last time funding amount was adjusted, why?" numFmtId="0">
      <sharedItems containsBlank="1" longText="1"/>
    </cacheField>
    <cacheField name="Metrics" numFmtId="0">
      <sharedItems containsBlank="1"/>
    </cacheField>
    <cacheField name="Metrics / Reporting Requirements" numFmtId="0">
      <sharedItems containsBlank="1" longText="1"/>
    </cacheField>
    <cacheField name="Anticipated Changes for Next FY" numFmtId="0">
      <sharedItems containsBlank="1"/>
    </cacheField>
    <cacheField name="Commissions / Committees" numFmtId="0">
      <sharedItems containsBlank="1"/>
    </cacheField>
    <cacheField name="Community Stakeholders" numFmtId="0">
      <sharedItems containsBlank="1"/>
    </cacheField>
    <cacheField name="Modified" numFmtId="0">
      <sharedItems containsNonDate="0" containsDate="1" containsString="0" containsBlank="1" minDate="2016-07-27T16:49:53" maxDate="2016-10-07T00:00:00"/>
    </cacheField>
    <cacheField name="Link to Document Library" numFmtId="0">
      <sharedItems containsBlank="1" longText="1"/>
    </cacheField>
    <cacheField name="Link to Library" numFmtId="0">
      <sharedItems containsBlank="1"/>
    </cacheField>
    <cacheField name="Additional Link to Library" numFmtId="0">
      <sharedItems containsBlank="1"/>
    </cacheField>
    <cacheField name="Additional Link to Library (2)" numFmtId="0">
      <sharedItems containsBlank="1"/>
    </cacheField>
    <cacheField name="Type of Agreement" numFmtId="0">
      <sharedItems containsBlank="1"/>
    </cacheField>
    <cacheField name="Account Codes Provided?" numFmtId="0">
      <sharedItems containsBlank="1"/>
    </cacheField>
    <cacheField name="Attachment Added to Library" numFmtId="0">
      <sharedItems containsBlank="1"/>
    </cacheField>
    <cacheField name="Comments on Budget/ACCs" numFmtId="0">
      <sharedItems containsBlank="1"/>
    </cacheField>
    <cacheField name="DMF Reviewer" numFmtId="0">
      <sharedItems containsBlank="1"/>
    </cacheField>
    <cacheField name="General Comments" numFmtId="0">
      <sharedItems containsBlank="1" longText="1"/>
    </cacheField>
    <cacheField name="Questions for Department?" numFmtId="0">
      <sharedItems containsBlank="1" longText="1"/>
    </cacheField>
    <cacheField name="Item Type" numFmtId="0">
      <sharedItems containsBlank="1"/>
    </cacheField>
    <cacheField name="Path" numFmtId="0">
      <sharedItems containsBlank="1"/>
    </cacheField>
    <cacheField name="Evaluation Process" numFmtId="0">
      <sharedItems containsBlank="1" count="7">
        <s v="Community Development Fund"/>
        <s v="Service Agreements"/>
        <s v="In-Kind Contribution"/>
        <s v="Other Discretionary Grant Funding"/>
        <s v="Regional Contributions"/>
        <s v="Arts Programs"/>
        <m/>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Nicole Billman" refreshedDate="42649.630243865744" createdVersion="5" refreshedVersion="5" minRefreshableVersion="3" recordCount="126">
  <cacheSource type="worksheet">
    <worksheetSource ref="A1:AO127" sheet="Sheet1" r:id="rId2"/>
  </cacheSource>
  <cacheFields count="41">
    <cacheField name="Count" numFmtId="0">
      <sharedItems containsSemiMixedTypes="0" containsString="0" containsNumber="1" containsInteger="1" minValue="1" maxValue="1"/>
    </cacheField>
    <cacheField name="Non-Profit Name" numFmtId="0">
      <sharedItems/>
    </cacheField>
    <cacheField name="Non-Profit Program" numFmtId="0">
      <sharedItems/>
    </cacheField>
    <cacheField name="Description of Services" numFmtId="0">
      <sharedItems longText="1"/>
    </cacheField>
    <cacheField name="Type of Service" numFmtId="0">
      <sharedItems/>
    </cacheField>
    <cacheField name="Responsible Department" numFmtId="49">
      <sharedItems/>
    </cacheField>
    <cacheField name="County Staff Contact" numFmtId="49">
      <sharedItems/>
    </cacheField>
    <cacheField name="Location in Budget" numFmtId="49">
      <sharedItems/>
    </cacheField>
    <cacheField name="Account Code Combination" numFmtId="0">
      <sharedItems longText="1"/>
    </cacheField>
    <cacheField name="In-Kind Contributions (Received)" numFmtId="0">
      <sharedItems containsBlank="1" containsMixedTypes="1" containsNumber="1" containsInteger="1" minValue="0" maxValue="0"/>
    </cacheField>
    <cacheField name="On-going Funding" numFmtId="0">
      <sharedItems containsSemiMixedTypes="0" containsString="0" containsNumber="1" containsInteger="1" minValue="0" maxValue="2432458"/>
    </cacheField>
    <cacheField name="One-Time Funding  (1)" numFmtId="0">
      <sharedItems containsString="0" containsBlank="1" containsNumber="1" containsInteger="1" minValue="0" maxValue="222250"/>
    </cacheField>
    <cacheField name="Total FY 2017 Budget" numFmtId="0">
      <sharedItems containsSemiMixedTypes="0" containsString="0" containsNumber="1" containsInteger="1" minValue="0" maxValue="2432458"/>
    </cacheField>
    <cacheField name="Contract Number" numFmtId="0">
      <sharedItems containsBlank="1"/>
    </cacheField>
    <cacheField name="Solicitation Method" numFmtId="0">
      <sharedItems count="5">
        <s v="EP"/>
        <s v="_x000a_Rider"/>
        <s v="RFP"/>
        <s v="_x000a_Sole Source"/>
        <s v="_x000a_MOU"/>
      </sharedItems>
    </cacheField>
    <cacheField name="Application / Lobbying Efforts Utilized by Non-Profit" numFmtId="0">
      <sharedItems containsBlank="1" longText="1"/>
    </cacheField>
    <cacheField name="Proposal Evaluation Method (Commission Review, Dept. Internal Review, Other)-HIDE" numFmtId="0">
      <sharedItems longText="1"/>
    </cacheField>
    <cacheField name="Period of Performance-Hide" numFmtId="0">
      <sharedItems/>
    </cacheField>
    <cacheField name="Funding History" numFmtId="0">
      <sharedItems containsBlank="1"/>
    </cacheField>
    <cacheField name="First FY Funding Provided" numFmtId="0">
      <sharedItems containsBlank="1"/>
    </cacheField>
    <cacheField name="Last time funding amount was adjusted, why?" numFmtId="0">
      <sharedItems containsBlank="1" longText="1"/>
    </cacheField>
    <cacheField name="Metrics" numFmtId="0">
      <sharedItems/>
    </cacheField>
    <cacheField name="Metrics / Reporting Requirements" numFmtId="0">
      <sharedItems longText="1"/>
    </cacheField>
    <cacheField name="Anticipated Changes for Next FY" numFmtId="0">
      <sharedItems containsBlank="1"/>
    </cacheField>
    <cacheField name="Commissions / Committees" numFmtId="0">
      <sharedItems/>
    </cacheField>
    <cacheField name="Community Stakeholders" numFmtId="0">
      <sharedItems containsBlank="1"/>
    </cacheField>
    <cacheField name="Modified" numFmtId="0">
      <sharedItems containsNonDate="0" containsDate="1" containsString="0" containsBlank="1" minDate="2016-07-27T16:49:53" maxDate="2016-10-07T00:00:00"/>
    </cacheField>
    <cacheField name="Link to Document Library" numFmtId="0">
      <sharedItems containsBlank="1" longText="1"/>
    </cacheField>
    <cacheField name="Link to Library" numFmtId="0">
      <sharedItems containsBlank="1"/>
    </cacheField>
    <cacheField name="Additional Link to Library" numFmtId="0">
      <sharedItems containsBlank="1"/>
    </cacheField>
    <cacheField name="Additional Link to Library (2)" numFmtId="0">
      <sharedItems containsBlank="1"/>
    </cacheField>
    <cacheField name="Type of Agreement" numFmtId="49">
      <sharedItems/>
    </cacheField>
    <cacheField name="Account Codes Provided?" numFmtId="0">
      <sharedItems containsBlank="1"/>
    </cacheField>
    <cacheField name="Attachment Added to Library" numFmtId="0">
      <sharedItems containsBlank="1"/>
    </cacheField>
    <cacheField name="Comments on Budget/ACCs" numFmtId="0">
      <sharedItems containsBlank="1"/>
    </cacheField>
    <cacheField name="DMF Reviewer" numFmtId="0">
      <sharedItems containsBlank="1"/>
    </cacheField>
    <cacheField name="General Comments" numFmtId="0">
      <sharedItems containsBlank="1" longText="1"/>
    </cacheField>
    <cacheField name="Questions for Department?" numFmtId="0">
      <sharedItems containsBlank="1" longText="1"/>
    </cacheField>
    <cacheField name="Item Type" numFmtId="0">
      <sharedItems containsBlank="1"/>
    </cacheField>
    <cacheField name="Path" numFmtId="0">
      <sharedItems containsBlank="1"/>
    </cacheField>
    <cacheField name="Evaluation Process" numFmtId="0">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Nicole Billman" refreshedDate="42649.630243865744" createdVersion="5" refreshedVersion="5" minRefreshableVersion="3" recordCount="126">
  <cacheSource type="worksheet">
    <worksheetSource ref="A1:AO127" sheet="Sheet1" r:id="rId2"/>
  </cacheSource>
  <cacheFields count="41">
    <cacheField name="Count" numFmtId="0">
      <sharedItems containsSemiMixedTypes="0" containsString="0" containsNumber="1" containsInteger="1" minValue="1" maxValue="1"/>
    </cacheField>
    <cacheField name="Non-Profit Name" numFmtId="0">
      <sharedItems/>
    </cacheField>
    <cacheField name="Non-Profit Program" numFmtId="0">
      <sharedItems/>
    </cacheField>
    <cacheField name="Description of Services" numFmtId="0">
      <sharedItems longText="1"/>
    </cacheField>
    <cacheField name="Type of Service" numFmtId="0">
      <sharedItems/>
    </cacheField>
    <cacheField name="Responsible Department" numFmtId="49">
      <sharedItems count="11">
        <s v="CPHD"/>
        <s v="DHS"/>
        <s v="DPR"/>
        <s v="Libraries"/>
        <s v="DTS"/>
        <s v="AED"/>
        <s v="DES"/>
        <s v="CMO"/>
        <s v="JDR"/>
        <s v="Sheriff"/>
        <s v="DMF"/>
      </sharedItems>
    </cacheField>
    <cacheField name="County Staff Contact" numFmtId="49">
      <sharedItems/>
    </cacheField>
    <cacheField name="Location in Budget" numFmtId="49">
      <sharedItems/>
    </cacheField>
    <cacheField name="Account Code Combination" numFmtId="0">
      <sharedItems longText="1"/>
    </cacheField>
    <cacheField name="In-Kind Contributions (Received)" numFmtId="0">
      <sharedItems containsBlank="1" containsMixedTypes="1" containsNumber="1" containsInteger="1" minValue="0" maxValue="0"/>
    </cacheField>
    <cacheField name="On-going Funding" numFmtId="0">
      <sharedItems containsSemiMixedTypes="0" containsString="0" containsNumber="1" containsInteger="1" minValue="0" maxValue="2432458"/>
    </cacheField>
    <cacheField name="One-Time Funding  (1)" numFmtId="0">
      <sharedItems containsString="0" containsBlank="1" containsNumber="1" containsInteger="1" minValue="0" maxValue="222250"/>
    </cacheField>
    <cacheField name="Total FY 2017 Budget" numFmtId="0">
      <sharedItems containsSemiMixedTypes="0" containsString="0" containsNumber="1" containsInteger="1" minValue="0" maxValue="2432458"/>
    </cacheField>
    <cacheField name="Contract Number" numFmtId="0">
      <sharedItems containsBlank="1"/>
    </cacheField>
    <cacheField name="Solicitation Method" numFmtId="0">
      <sharedItems count="5">
        <s v="EP"/>
        <s v="_x000a_Rider"/>
        <s v="RFP"/>
        <s v="_x000a_Sole Source"/>
        <s v="_x000a_MOU"/>
      </sharedItems>
    </cacheField>
    <cacheField name="Application / Lobbying Efforts Utilized by Non-Profit" numFmtId="0">
      <sharedItems containsBlank="1" longText="1"/>
    </cacheField>
    <cacheField name="Proposal Evaluation Method (Commission Review, Dept. Internal Review, Other)-HIDE" numFmtId="0">
      <sharedItems longText="1"/>
    </cacheField>
    <cacheField name="Period of Performance-Hide" numFmtId="0">
      <sharedItems/>
    </cacheField>
    <cacheField name="Funding History" numFmtId="0">
      <sharedItems containsBlank="1"/>
    </cacheField>
    <cacheField name="First FY Funding Provided" numFmtId="0">
      <sharedItems containsBlank="1"/>
    </cacheField>
    <cacheField name="Last time funding amount was adjusted, why?" numFmtId="0">
      <sharedItems containsBlank="1" longText="1"/>
    </cacheField>
    <cacheField name="Metrics" numFmtId="0">
      <sharedItems/>
    </cacheField>
    <cacheField name="Metrics / Reporting Requirements" numFmtId="0">
      <sharedItems longText="1"/>
    </cacheField>
    <cacheField name="Anticipated Changes for Next FY" numFmtId="0">
      <sharedItems containsBlank="1"/>
    </cacheField>
    <cacheField name="Commissions / Committees" numFmtId="0">
      <sharedItems/>
    </cacheField>
    <cacheField name="Community Stakeholders" numFmtId="0">
      <sharedItems containsBlank="1"/>
    </cacheField>
    <cacheField name="Modified" numFmtId="0">
      <sharedItems containsNonDate="0" containsDate="1" containsString="0" containsBlank="1" minDate="2016-07-27T16:49:53" maxDate="2016-10-07T00:00:00"/>
    </cacheField>
    <cacheField name="Link to Document Library" numFmtId="0">
      <sharedItems containsBlank="1" longText="1"/>
    </cacheField>
    <cacheField name="Link to Library" numFmtId="0">
      <sharedItems containsBlank="1"/>
    </cacheField>
    <cacheField name="Additional Link to Library" numFmtId="0">
      <sharedItems containsBlank="1"/>
    </cacheField>
    <cacheField name="Additional Link to Library (2)" numFmtId="0">
      <sharedItems containsBlank="1"/>
    </cacheField>
    <cacheField name="Type of Agreement" numFmtId="49">
      <sharedItems/>
    </cacheField>
    <cacheField name="Account Codes Provided?" numFmtId="0">
      <sharedItems containsBlank="1"/>
    </cacheField>
    <cacheField name="Attachment Added to Library" numFmtId="0">
      <sharedItems containsBlank="1"/>
    </cacheField>
    <cacheField name="Comments on Budget/ACCs" numFmtId="0">
      <sharedItems containsBlank="1"/>
    </cacheField>
    <cacheField name="DMF Reviewer" numFmtId="0">
      <sharedItems containsBlank="1"/>
    </cacheField>
    <cacheField name="General Comments" numFmtId="0">
      <sharedItems containsBlank="1" longText="1"/>
    </cacheField>
    <cacheField name="Questions for Department?" numFmtId="0">
      <sharedItems containsBlank="1" longText="1"/>
    </cacheField>
    <cacheField name="Item Type" numFmtId="0">
      <sharedItems containsBlank="1"/>
    </cacheField>
    <cacheField name="Path" numFmtId="0">
      <sharedItems containsBlank="1"/>
    </cacheField>
    <cacheField name="Evaluation Process" numFmtId="0">
      <sharedItems count="6">
        <s v="Community Development Fund"/>
        <s v="Service Agreements"/>
        <s v="In-Kind Contribution"/>
        <s v="Other Discretionary Grant Funding"/>
        <s v="Regional Contributions"/>
        <s v="Arts Programs"/>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Nicole Billman" refreshedDate="42655.418561689818" createdVersion="5" refreshedVersion="5" minRefreshableVersion="3" recordCount="9">
  <cacheSource type="worksheet">
    <worksheetSource ref="A1:AO1048576" sheet="In-Kind Only"/>
  </cacheSource>
  <cacheFields count="41">
    <cacheField name="Count" numFmtId="0">
      <sharedItems containsString="0" containsBlank="1" containsNumber="1" containsInteger="1" minValue="1" maxValue="1" count="2">
        <n v="1"/>
        <m/>
      </sharedItems>
    </cacheField>
    <cacheField name="Non-Profit Name" numFmtId="0">
      <sharedItems containsBlank="1"/>
    </cacheField>
    <cacheField name="Non-Profit Program" numFmtId="0">
      <sharedItems containsBlank="1"/>
    </cacheField>
    <cacheField name="Description of Services" numFmtId="0">
      <sharedItems containsBlank="1" count="9">
        <s v="​Operation/support of RLC Lawns2Lettuce4Lunch demonstration at gardens and DPR coordination with HALRB"/>
        <s v="Trains inmates to become productive and responsible citizens. The curriculum focuses on technical and career skills to improve a person's employability and work habits for successful employment"/>
        <s v="​Fundraising and conducting outreach to support programs and foster wellness, a sense of purpose, and a strengthening of community connections for 55+"/>
        <s v="​GLC Elementary afterschool program - Part of competitive RFEI Bid"/>
        <s v="Garden at the Central Library, Educational garden talks"/>
        <s v="​Provides counseling, religious services, and coordination of religious activities including meals for religious holidays in the Arlington County Detention Facility"/>
        <s v="Supports volunteer-based community programs, assists recruiting volunteers, hosting children's birthday parties and coordinating fundraising events for the GBNC."/>
        <s v="Services and support for victims of domestic violence as cases work their way through the Court System. Provides case worker at the Juvenile Court to both clients and staff"/>
        <m/>
      </sharedItems>
    </cacheField>
    <cacheField name="Type of Service" numFmtId="0">
      <sharedItems containsBlank="1" count="6">
        <s v="Recreation"/>
        <s v="Education/Job Training"/>
        <s v="Senior Services"/>
        <s v="Environment/Energy Efficiency"/>
        <s v="Health/Counseling Services"/>
        <m/>
      </sharedItems>
    </cacheField>
    <cacheField name="Responsible Department" numFmtId="0">
      <sharedItems containsBlank="1" count="5">
        <s v="DPR"/>
        <s v="Sheriff"/>
        <s v="Libraries"/>
        <s v="JDR"/>
        <m/>
      </sharedItems>
    </cacheField>
    <cacheField name="County Staff Contact" numFmtId="0">
      <sharedItems containsBlank="1"/>
    </cacheField>
    <cacheField name="Location in Budget" numFmtId="0">
      <sharedItems containsBlank="1"/>
    </cacheField>
    <cacheField name="Account Code Combination" numFmtId="0">
      <sharedItems containsBlank="1"/>
    </cacheField>
    <cacheField name="In-Kind Contributions (Received)" numFmtId="0">
      <sharedItems containsBlank="1"/>
    </cacheField>
    <cacheField name="On-going Funding" numFmtId="0">
      <sharedItems containsString="0" containsBlank="1" containsNumber="1" containsInteger="1" minValue="0" maxValue="0"/>
    </cacheField>
    <cacheField name="One-Time Funding  (1)" numFmtId="0">
      <sharedItems containsString="0" containsBlank="1" containsNumber="1" containsInteger="1" minValue="0" maxValue="0"/>
    </cacheField>
    <cacheField name="Total FY 2017 Budget" numFmtId="0">
      <sharedItems containsString="0" containsBlank="1" containsNumber="1" containsInteger="1" minValue="0" maxValue="0"/>
    </cacheField>
    <cacheField name="Contract Number" numFmtId="0">
      <sharedItems containsBlank="1"/>
    </cacheField>
    <cacheField name="Solicitation Method" numFmtId="0">
      <sharedItems containsBlank="1"/>
    </cacheField>
    <cacheField name="Application / Lobbying Efforts Utilized by Non-Profit" numFmtId="0">
      <sharedItems containsBlank="1"/>
    </cacheField>
    <cacheField name="Proposal Evaluation Method (Commission Review, Dept. Internal Review, Other)-HIDE" numFmtId="0">
      <sharedItems containsBlank="1"/>
    </cacheField>
    <cacheField name="Period of Performance-Hide" numFmtId="0">
      <sharedItems containsBlank="1"/>
    </cacheField>
    <cacheField name="Funding History" numFmtId="0">
      <sharedItems containsBlank="1"/>
    </cacheField>
    <cacheField name="First FY Funding Provided" numFmtId="0">
      <sharedItems containsBlank="1"/>
    </cacheField>
    <cacheField name="Last time funding amount was adjusted, why?" numFmtId="0">
      <sharedItems containsBlank="1"/>
    </cacheField>
    <cacheField name="Metrics" numFmtId="0">
      <sharedItems containsBlank="1"/>
    </cacheField>
    <cacheField name="Metrics / Reporting Requirements" numFmtId="0">
      <sharedItems containsBlank="1" longText="1"/>
    </cacheField>
    <cacheField name="Anticipated Changes for Next FY" numFmtId="0">
      <sharedItems containsBlank="1"/>
    </cacheField>
    <cacheField name="Commissions / Committees" numFmtId="0">
      <sharedItems containsBlank="1"/>
    </cacheField>
    <cacheField name="Community Stakeholders" numFmtId="0">
      <sharedItems containsBlank="1"/>
    </cacheField>
    <cacheField name="Modified" numFmtId="0">
      <sharedItems containsNonDate="0" containsDate="1" containsString="0" containsBlank="1" minDate="2016-07-28T11:03:29" maxDate="2016-08-01T12:53:13"/>
    </cacheField>
    <cacheField name="Link to Document Library" numFmtId="0">
      <sharedItems containsBlank="1"/>
    </cacheField>
    <cacheField name="Link to Library" numFmtId="0">
      <sharedItems containsBlank="1"/>
    </cacheField>
    <cacheField name="Additional Link to Library" numFmtId="0">
      <sharedItems containsNonDate="0" containsString="0" containsBlank="1"/>
    </cacheField>
    <cacheField name="Additional Link to Library (2)" numFmtId="0">
      <sharedItems containsNonDate="0" containsString="0" containsBlank="1"/>
    </cacheField>
    <cacheField name="Type of Agreement" numFmtId="0">
      <sharedItems containsBlank="1"/>
    </cacheField>
    <cacheField name="Account Codes Provided?" numFmtId="0">
      <sharedItems containsBlank="1"/>
    </cacheField>
    <cacheField name="Attachment Added to Library" numFmtId="0">
      <sharedItems containsBlank="1"/>
    </cacheField>
    <cacheField name="Comments on Budget/ACCs" numFmtId="0">
      <sharedItems containsBlank="1"/>
    </cacheField>
    <cacheField name="DMF Reviewer" numFmtId="0">
      <sharedItems containsBlank="1"/>
    </cacheField>
    <cacheField name="General Comments" numFmtId="0">
      <sharedItems containsBlank="1"/>
    </cacheField>
    <cacheField name="Questions for Department?" numFmtId="0">
      <sharedItems containsBlank="1"/>
    </cacheField>
    <cacheField name="Item Type" numFmtId="0">
      <sharedItems containsBlank="1"/>
    </cacheField>
    <cacheField name="Path" numFmtId="0">
      <sharedItems containsBlank="1"/>
    </cacheField>
    <cacheField name="Evaluation Proces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6">
  <r>
    <n v="1"/>
    <x v="0"/>
    <s v="Project Discovery​"/>
    <s v="​Provision of academic support, mentoring, and college visits for low-income high school students"/>
    <x v="0"/>
    <x v="0"/>
    <s v="Rolda Nedd"/>
    <x v="0"/>
    <s v="​101.456300.72409.0000.CS17.C170"/>
    <m/>
    <n v="0"/>
    <n v="30000"/>
    <n v="30000"/>
    <m/>
    <s v="EP"/>
    <s v="Applied for Community Services Block Grant  funding"/>
    <s v="CDCAC"/>
    <s v="_x000a_7/1/16 - 6/30/17"/>
    <s v="FY10-14 - $30,000_x000a_FY15 - $27,000_x000a_FY16 - $30,000"/>
    <s v="FY 2007"/>
    <s v="_x000a_​This is based on the allocation from the State CSBG program earmarked for Project Discovery."/>
    <s v="Yes"/>
    <s v="# students enrolled in program_x000a_# enrolled students enrolled in post-secondary education_x000a_# / % of students to complete the program"/>
    <s v="None"/>
    <s v="Community Development Citizens Advisory Commission"/>
    <s v="_x000a_​Low-to-moderate income youths who may not be able to access a college education"/>
    <d v="2016-08-01T13:13:01"/>
    <s v="_x000a_None"/>
    <m/>
    <m/>
    <m/>
    <s v="General Fund Grant Agreement"/>
    <s v="Yes"/>
    <s v="No"/>
    <s v="_x000a_​NB-budget matches the FY17 CD Fund table; money is budgeted to task after adoption."/>
    <s v="NMB-07/07/2016"/>
    <s v="_x000a_​NB- No agreement is attached. Is this program attached to a specific housing complex? Is it part of an NSA? Swan to provide MOU._x000a_ "/>
    <s v="_x000a_this program is in several complexes some in NSAs and some are not. Sswan to provide MOU."/>
    <s v="Item"/>
    <s v="sites/dmf/budget/Lists/NonProfit Tracker"/>
    <x v="0"/>
  </r>
  <r>
    <n v="1"/>
    <x v="1"/>
    <s v="Alexandria Neighborhood Health Systems, Inc. (ANHSI)"/>
    <s v="​Primary Care Services for behavioral healthcare clients placed in the Mental Health program and/or Substance Abuse program."/>
    <x v="1"/>
    <x v="1"/>
    <s v="Mridu Tripathi"/>
    <x v="1"/>
    <s v="​101.456000.52112.0000.FANL.1310"/>
    <m/>
    <n v="256706"/>
    <n v="0"/>
    <n v="256706"/>
    <s v="646-13"/>
    <s v="_x000a_Rider"/>
    <s v="(RFP) Rider"/>
    <s v="_x000a_RFP, Granted Funded SAMSHA"/>
    <s v="_x000a_7/1/16 - 6/30/17"/>
    <s v="​FY14-16 - $256,706"/>
    <s v="FY 2014"/>
    <s v="_x000a_No changes."/>
    <s v="Yes"/>
    <s v="Program managers/case workers closely monitor the progress of the clients. Management tracks specific primary health care measures required by the Mental Health Abuse Services Administration."/>
    <s v="None"/>
    <s v="_x000a_Community Services Board"/>
    <s v="Community Service Board (CSB), Behavioral Health Division (BHD) clients"/>
    <d v="2016-08-01T12:51:00"/>
    <s v="https://arlingtonva.sharepoint.com/sites/dmf/budget/NonProfit%20Agreement%20Library/Alexandria%20Neighborhood%20Health%20Systems%20Inc-Neighborhood%20Health-DHS-646%2013.pdf_x000a_ "/>
    <s v="https://arlingtonva.sharepoint.com/sites/dmf/budget/NonProfit%20Agreement%20Library/Alexandria%20Neighborhood%20Health%20Systems%20Inc-Neighborhood%20Health-DHS-646%2013.pdf"/>
    <m/>
    <m/>
    <s v="Rider"/>
    <s v="Yes"/>
    <s v="Yes"/>
    <s v="_x000a_NB-FY17 budget in PSB is $55,745 (FY16 PSB budget was $236,324). The SAMHSA grant was for 4 years and is now in its last quarter for FY 2017 (grant expires September 30, 2017) thus the budget was reduced."/>
    <s v="NMB-7/7/16"/>
    <s v="_x000a_​NB-nonprofit program name looks like it was copied straight from the website.  Need more condensed program title. Looks like this might be two programs combined."/>
    <s v="_x000a_​NB-why did the FY 2017 budget go down?"/>
    <s v="Item"/>
    <s v="sites/dmf/budget/Lists/NonProfit Tracker"/>
    <x v="1"/>
  </r>
  <r>
    <n v="1"/>
    <x v="2"/>
    <s v="​Alliance for Arlington Senior Programs"/>
    <s v="​Fundraising and conducting outreach to support programs and foster wellness, a sense of purpose, and a strengthening of community connections for 55+"/>
    <x v="2"/>
    <x v="2"/>
    <s v="Jennifer Collins"/>
    <x v="2"/>
    <s v="N/A"/>
    <s v="​DPR provides the use of facility space"/>
    <n v="0"/>
    <n v="0"/>
    <n v="0"/>
    <m/>
    <s v="EP"/>
    <s v="None"/>
    <s v="_x000a_​Internal Department Review"/>
    <s v="_x000a_7/1/16 - 6/30/17"/>
    <s v="N/A"/>
    <s v="FY 2007"/>
    <s v="_x000a_n/a​"/>
    <s v="Yes"/>
    <s v="_x000a_- extend outreach and promote awareness of DPR's senior programs_x000a_- work to expand the County's existing Senior Center programs_x000a_- work to improve the Senior Center facilities_x000a_- work with other area organizations where partnerships can advance the work of the Alliance for Arlington Seniors Programs"/>
    <s v="N/A"/>
    <s v="Commission on Aging"/>
    <s v="55+ Community"/>
    <d v="2016-07-28T11:14:20"/>
    <s v="_x000a_https://arlingtonva-my.sharepoint.com/personal/rschmitt_arlingtonva_us/Documents/Non-Profit%20Tracker%20Support/MOU%20Alliance%20Senior%20Pg%20signed%2010-7-10.pdf"/>
    <s v="https://arlingtonva-my.sharepoint.com/personal/rschmitt_arlingtonva_us/Documents/Non-Profit%20Tracker%20Support/MOU%20Alliance%20Senior%20Pg%20signed%2010-7-10.pdf"/>
    <m/>
    <m/>
    <s v="Memorandum of Understanding"/>
    <s v="No"/>
    <s v="Yes"/>
    <s v="_x000a_NB-in-kind service, n/a."/>
    <s v="JWB-7/6"/>
    <s v="_x000a_Can we provide additional detail on the facility space given?_x000a_Was a small group- dpr has purchasing authority, group is shrinking and should be considered a friends group"/>
    <m/>
    <s v="Item"/>
    <s v="sites/dmf/budget/Lists/NonProfit Tracker"/>
    <x v="2"/>
  </r>
  <r>
    <n v="1"/>
    <x v="3"/>
    <s v="Animal Welfare League of Arlington"/>
    <s v="Provides animal control, impoundment, and animal sheltering services for the County"/>
    <x v="3"/>
    <x v="1"/>
    <s v="Lyn Hainge"/>
    <x v="3"/>
    <s v="​101.456014.91104.0000.0000.0000_x000a_Vehicle: 101.483010.55110.0000.10000.0000"/>
    <m/>
    <n v="1454517"/>
    <n v="0"/>
    <n v="1454517"/>
    <s v="430-10 Amendment 5"/>
    <s v="RFP"/>
    <s v="RFP"/>
    <s v="RFP"/>
    <s v="_x000a_7/1/16 - 6/30/17"/>
    <s v="FY13-14 - $1,360,908_x000a_FY15 - $1,374,517_x000a_FY16 - $1,419,517_x000a__x000a_Vehicle Only:_x000a_FY12 - $35,000_x000a_FY16 - $34,162.89_x000a_"/>
    <s v="FY 1984"/>
    <s v="_x000a_​FY2016, new funding added by county board (County Board added funding for an additional Animal Welfare League animal control officer {$45,000})"/>
    <s v="Yes"/>
    <s v="_x000a_- shelter activity_x000a_- rabies investigations_x000a_- animal cruelty investigations_x000a_- wildlife calls_x000a_- progress on previously defined work plans."/>
    <s v="None"/>
    <s v="None"/>
    <s v="Arlington Community Residents"/>
    <d v="2016-07-28T15:21:29"/>
    <s v="_x000a_https://logi.epro.cgipdc.com/External/rdPage.aspx?rdReport=Public.Reports.Report9010_Data"/>
    <s v="https://arlingtonva.sharepoint.com/sites/dmf/budget/NonProfit%20Agreement%20Library/Animal%20Welfare%20league%20of%20Arlington-DHS-430-10_14.pdf"/>
    <s v="https://arlingtonva.sharepoint.com/sites/dmf/budget/NonProfit%20Agreement%20Library/AWLA-PHD-DHS-238-10.pdf"/>
    <m/>
    <s v="Competitively Bid Contract"/>
    <s v="Yes"/>
    <s v="No"/>
    <s v="_x000a_​NB-budget matches."/>
    <s v="JWB-7/6"/>
    <s v="_x000a_​NB-can't open attachment. Metrics begin on page 27 of the original agreement. Added info on vehicle funding to the funding history."/>
    <m/>
    <s v="Item"/>
    <s v="sites/dmf/budget/Lists/NonProfit Tracker"/>
    <x v="1"/>
  </r>
  <r>
    <n v="1"/>
    <x v="4"/>
    <s v="​AFAC- Arlington Reads, Arlington Grows"/>
    <s v="Garden at the Central Library, Educational garden talks"/>
    <x v="4"/>
    <x v="3"/>
    <s v="Anne Gable"/>
    <x v="2"/>
    <s v="N/A"/>
    <s v="​The Central Library provides the garden space, mulch, and water source"/>
    <n v="0"/>
    <n v="0"/>
    <n v="0"/>
    <m/>
    <s v="EP"/>
    <s v="None"/>
    <s v="Internal Department Review"/>
    <s v="_x000a_7/1/16 - 6/30/17"/>
    <s v="N/A"/>
    <s v="FY 2010"/>
    <m/>
    <s v="_x000a_No"/>
    <s v="None"/>
    <s v="None"/>
    <s v="None"/>
    <s v="Citizens that are served by AFAC and community members who attend the gardening education events"/>
    <d v="2016-07-28T15:06:13"/>
    <s v="_x000a_None"/>
    <m/>
    <m/>
    <m/>
    <s v="Exempt Purchase"/>
    <s v="No"/>
    <s v="No"/>
    <s v="_x000a_​NB-in-kind services, n/a."/>
    <s v="NMB-07/11/2016"/>
    <s v="_x000a_​NB-make sure all applicable fields are completed. May need to copy lobbying effort info from other AFAC entry."/>
    <s v="_x000a_​NB-can you provide a copy of the sole source agreement? Do you have any metrics/goals for this program?"/>
    <s v="Item"/>
    <s v="sites/dmf/budget/Lists/NonProfit Tracker"/>
    <x v="2"/>
  </r>
  <r>
    <n v="1"/>
    <x v="4"/>
    <s v="​Emergency Needs Grant"/>
    <s v="​Food distribution to low-income Arlington residents."/>
    <x v="5"/>
    <x v="1"/>
    <s v="Heather Venner"/>
    <x v="1"/>
    <s v="​101.437405.51108.ENF.1000.5133"/>
    <m/>
    <n v="477925"/>
    <n v="50000"/>
    <n v="527925"/>
    <s v="201-11-3"/>
    <s v="EP"/>
    <s v="A funding request is sent to the department during the budget process. Organization may choose to contact and/or submit a funding request to the County Board."/>
    <s v="_x000a_​Board Award"/>
    <s v="_x000a_7/1/16 - 6/30/17"/>
    <s v="​FY13 - $405,530_x000a_FY14 - $365,400_x000a_FY15 - $342,925_x000a_FY16 - $477,925"/>
    <s v="FY 2000"/>
    <s v="FY17 - $50,000 was added in       one-time funding to cover the rising cost of food through Board award."/>
    <s v="Yes"/>
    <s v="# large and small food packages distributed on a weekly basis at all AFAC locations"/>
    <s v="None"/>
    <s v="None"/>
    <s v="Low-to-moderate income households"/>
    <d v="2016-08-01T12:54:12"/>
    <s v="_x000a_Original Contract:  https://arlingtonva.sharepoint.com/sites/dmf/budget/NonProfit%20Agreement%20Library/Arlington%20Food%20Assistance%20Center-DHS-EID-201-11-3.pdf_x000a_Amendment:https://arlingtonva.sharepoint.com/sites/dmf/budget/Other%20Budget%20Documents/Arlington%20Food%20Assistance%20Center%20201-11-3%20FY17.pdf"/>
    <s v="https://arlingtonva.sharepoint.com/sites/dmf/budget/NonProfit%20Agreement%20Library/Arlington%20Food%20Assistance%20Center-DHS-EID-201-11-3.pdf"/>
    <s v="https://arlingtonva.sharepoint.com/sites/dmf/budget/Other%20Budget%20Documents/Arlington%20Food%20Assistance%20Center%20201-11-3%20FY17.pdf"/>
    <m/>
    <s v="EP"/>
    <s v="Yes"/>
    <s v="Yes"/>
    <s v="_x000a_​NB-budget matches PSB."/>
    <s v="NMB-7/7/16"/>
    <s v="_x000a_​Nb-check back to see why one-time funding was added in FY 2017( think it was to cover the rising cost of food). The proposal evaluation method does not go into much detail on what criteria is used to evaluate funding request. Agreement attached is the notice of renewal (1 page only)."/>
    <s v="_x000a_​Please confirm one-time funding FY 2017 was to cover rising cost of food. Are there any metrics? Can't see the whole agreement, only renewal was attached. Please attach entire contract, if possible._x000a_Dept Answer - We confirm that one-time funding FY 2017 was to cover rising cost of food.  Metric and committee columns revised in red, columns W and Y. For metrics see page 2 of  Amendment 1 of 201-11-3, which references a Weekly  Distribution Activity Report. The contract document has an old contract number as it is an old contract and the only one available. The number agreement should be available at Purchasing."/>
    <s v="Item"/>
    <s v="sites/dmf/budget/Lists/NonProfit Tracker"/>
    <x v="3"/>
  </r>
  <r>
    <n v="1"/>
    <x v="5"/>
    <s v="​Arlington Free Clinic"/>
    <s v="​Health care services to low-income, uninsured residents"/>
    <x v="1"/>
    <x v="1"/>
    <s v="Errol Chin-Loy"/>
    <x v="1"/>
    <s v="​101.437405.55450.0000.1000.0000_x000a_101.437405.55450.0000.1000.0000 (tax reimbursement)"/>
    <s v="$6,000 in an annual property tax reimbursement"/>
    <n v="81000"/>
    <n v="0"/>
    <n v="81000"/>
    <s v="16-011-SS"/>
    <s v="_x000a_Sole Source"/>
    <s v="A funding request is sent to department and/or County Board during the budget process."/>
    <s v="_x000a_​Board Award"/>
    <s v="_x000a_7/1/16 - 6/30/17"/>
    <s v="FY13 - $66,001_x000a_FY14 - $57,501_x000a_FY15-16 - $75,000"/>
    <s v="Unknown"/>
    <s v="_x000a_​Unknown_x000a_ "/>
    <s v="Yes"/>
    <s v="-quarterly reports for  each performance criteria:_x000a_# of new patients with diabetes assigned to staff Nurse Manager_x000a_# of patients referred after discharge from Virginia Hospital Center assigned to staff Nurse Manager_x000a_# of patients receiving care at Arlington Free Clinic_x000a_# of patients assigned to staff Nurse Managers_x000a_# of case management contracts provided by staff Nurse Managers _x000a_-Cumulative results per criteria"/>
    <s v="None"/>
    <s v="None"/>
    <s v="Low-income residents, uninsured residents"/>
    <d v="2016-08-01T12:55:59"/>
    <s v="https://arlingtonva.sharepoint.com/sites/dmf/budget/NonProfit%20Agreement%20Library/Arlington%20Free%20Clinic-Arlington%20Free%20Clinic-DHS-16-011-SS%20Notice%20of%20Award%20FINAL.pdf_x000a_ "/>
    <s v="https://arlingtonva.sharepoint.com/sites/dmf/budget/NonProfit%20Agreement%20Library/Arlington%20Free%20Clinic-Arlington%20Free%20Clinic-DHS-16-011-SS%20Notice%20of%20Award%20FINAL.pdf"/>
    <m/>
    <m/>
    <s v="General Fund Grant Agreement"/>
    <s v="Yes"/>
    <s v="Yes"/>
    <s v="_x000a_​NB-budget matches PSB. ​Per DHS - Property tax reimbursement funding was based on actual tax paid but effective in FY16, a decision was made to peg the amount at $6,000."/>
    <s v="NMB-07/08/2016"/>
    <s v="_x000a_​NB-can't open attachment."/>
    <s v="_x000a_​Nb-ask about the attachment.  Is the property tax reimbursement new to FY 2017 or was funding just added to cover an overage?"/>
    <s v="Item"/>
    <s v="sites/dmf/budget/Lists/NonProfit Tracker"/>
    <x v="3"/>
  </r>
  <r>
    <n v="1"/>
    <x v="5"/>
    <s v="​Dental program"/>
    <s v="Dental care services to low-income, uninsured residents at Arlington County Department of Human Services location three days a week"/>
    <x v="1"/>
    <x v="1"/>
    <s v="Errol Chin-Loy"/>
    <x v="2"/>
    <s v="N/A"/>
    <s v="Use of County Space"/>
    <n v="0"/>
    <n v="0"/>
    <n v="0"/>
    <m/>
    <s v="_x000a_MOU"/>
    <s v="None"/>
    <s v="_x000a_​Board Award"/>
    <s v="_x000a_7/1/16 - 6/30/17"/>
    <s v="​N/A"/>
    <s v="N/A"/>
    <s v="_x000a_​None"/>
    <s v="_x000a_No"/>
    <s v="None"/>
    <s v="None"/>
    <s v="None"/>
    <s v="Residents who are not seen through the County's Dental Program which include children who are not currently registered in Arlington Public Schools and Arlington Mill residents (individuals between the age of 22 and 60)"/>
    <d v="2016-08-01T12:56:10"/>
    <s v="_x000a_https://arlingtonva.sharepoint.com/sites/dmf/budget/_layouts/15/WopiFrame.aspx?sourcedoc={C6E9A95F-451C-4AB2-BF95-80795C79B838}&amp;file=Arlington%20Free%20Clinic-Free%20Clinic-DHS-AgencyContractListing.xlsx&amp;action=default"/>
    <s v="https://arlingtonva.sharepoint.com/sites/dmf/budget/Lists/NonProfit%20Tracker/DMF%20Review%20View.aspx#InplviewHash7fa05dde-f22b-48a7-a01b-1841881cf999="/>
    <m/>
    <m/>
    <s v="Memorandum of Understanding"/>
    <s v="No"/>
    <s v="No"/>
    <s v="_x000a_​NB-N/a, in-kind contribution."/>
    <s v="NMB-07/08/2016"/>
    <s v="_x000a_​NB-double-check info on community stakeholders, can't follow the explanation.-Updated"/>
    <m/>
    <s v="Item"/>
    <s v="sites/dmf/budget/Lists/NonProfit Tracker"/>
    <x v="3"/>
  </r>
  <r>
    <n v="1"/>
    <x v="6"/>
    <s v="​Achieve Your Dream Homeownership Program"/>
    <s v="Home buying and homeownership workshops"/>
    <x v="6"/>
    <x v="0"/>
    <s v="Doug Myrick"/>
    <x v="0"/>
    <s v="​206.456300.72405.0000.0642.6HMO"/>
    <m/>
    <n v="0"/>
    <n v="35000"/>
    <n v="35000"/>
    <m/>
    <s v="EP"/>
    <s v="_x000a_​Applied to the Community Development Fund "/>
    <s v="CDCAC &amp; CPHD"/>
    <s v="_x000a_7/1/16 - 6/30/17"/>
    <s v="FY10-12 - $40,500_x000a_FY13-14 - $36,000_x000a_FY15-16 - $35,000"/>
    <s v="FY 1999"/>
    <s v="_x000a_In ​FY13, the County's CDBG grant was cut significantly and funding to AHOME was reduced."/>
    <s v="Yes"/>
    <s v="# low/moderate income and racial minority workshop participants that become first time home buyers (in Arlington &amp; elsewhere)_x000a_# households that purchase homes in Arlington County utilizing a VHDA loan, MIPAP loan and/or any County sponsored loan program._x000a_# workshops held for first-time home buyers_x000a_# workshops conducted in Spanish or other non-English languages_x000a_# households attending workshops_x000a_% of households that are racial minorities who participate in the workshops._x000a_% of households that participate in the workshops that are low/moderate income households_x000a_% of households surveyed that report satisfaction_x000a_# new foreclosure cases annually_x000a_# existing foreclosure cases annually_x000a_# closed foreclosure cases annually"/>
    <s v="None"/>
    <s v="_x000a_Citizens Advisory Commission on Housing; Community Development Citizens Advisory Committee"/>
    <s v="Potential homebuyers, homeowners facing foreclosure"/>
    <d v="2016-08-01T13:58:51"/>
    <s v="_x000a_https://arlingtonva.sharepoint.com/sites/dmf/budget/NonProfit%20Agreement%20Library/Arlington%20Home%20Ownership%20Made%20Easier-Achieve%20your%20dream%20home-%20CPHD-AHOMEFY16.pdf"/>
    <s v="https://arlingtonva.sharepoint.com/sites/dmf/budget/NonProfit%20Agreement%20Library/Arlington%20Home%20Ownership%20Made%20Easier-Achieve%20your%20dream%20home-%20CPHD-AHOMEFY16.pdf"/>
    <m/>
    <m/>
    <s v="General Fund Grant Agreement"/>
    <s v="Yes"/>
    <s v="Yes"/>
    <s v="_x000a_​NB-budget matches the FY17 CD Fund table; money is budgeted to task at adoption."/>
    <s v="NMB-07/07/16"/>
    <s v="_x000a_​NB-formatting issues for metrics."/>
    <s v="_x000a_​NB-metrics for first-time home buyers differ  from adopted budget, confirm this is accurate."/>
    <s v="Item"/>
    <s v="sites/dmf/budget/Lists/NonProfit Tracker"/>
    <x v="0"/>
  </r>
  <r>
    <n v="1"/>
    <x v="7"/>
    <s v="​Public Access Cable Television Channel"/>
    <s v="_x000a_​The AIM corporation manages the County's public access cable television station. The budgeted contribution represents an estimate based on historical contributions; however, actual contributions are made as funding is received from cable television providers."/>
    <x v="3"/>
    <x v="4"/>
    <s v="Rob Billingsley"/>
    <x v="3"/>
    <s v="101.456049.91104.0000.0000.0000"/>
    <m/>
    <n v="525000"/>
    <n v="0"/>
    <n v="525000"/>
    <m/>
    <s v="EP"/>
    <s v="None"/>
    <s v="EP"/>
    <s v="_x000a_7/1/16 - 6/30/17"/>
    <s v="FY10-12 - $586,555 _x000a_FY13 - $586,555_x000a_FY14-16 - $525,000"/>
    <s v="FY 1982"/>
    <s v="_x000a_FY 14 - Estimated budgeted contribution was reduced based on historical information."/>
    <s v="_x000a_No"/>
    <s v="None"/>
    <s v="None"/>
    <s v="Information Technology Advisory Commission"/>
    <s v="Arlington Residents with television access"/>
    <d v="2016-07-28T09:58:47"/>
    <s v="_x000a_None_x000a_ "/>
    <m/>
    <m/>
    <m/>
    <s v="Exempt Purchase"/>
    <s v="Yes"/>
    <s v="No"/>
    <s v="_x000a_​NB-FY17 PSB budget is $525,000."/>
    <s v="JWB-7/6"/>
    <s v="_x000a_DTS provided this funding string-_x000a__x000a_​101.456049.91104.0000.0000.0000 - $482,682 - FY16 - Comcast_x000a_313.483010.13002.CABL.VRZN.AIM - $147,561 - FY16 – Verizon"/>
    <s v="_x000a_Lobbying efforts?, performance metrics, agreement, commissions?"/>
    <s v="Item"/>
    <s v="sites/dmf/budget/Lists/NonProfit Tracker"/>
    <x v="4"/>
  </r>
  <r>
    <n v="1"/>
    <x v="8"/>
    <s v="​Arlington Neighborhood Villages (ANV)"/>
    <s v="Enabling older residents to continue living in their own homes and communities as they age. The County's contribution funds the Executive Director's salary and the purchase of discounted 55+ passes for all ANV members. "/>
    <x v="2"/>
    <x v="1"/>
    <s v="Jennifer Collins"/>
    <x v="1"/>
    <s v="101.437405.91102.0000.0000.4ANV"/>
    <s v="Use of County Space"/>
    <n v="0"/>
    <n v="30000"/>
    <n v="30000"/>
    <m/>
    <s v="EP"/>
    <s v="Organization lobbies the County Board directly for funding during the budget process."/>
    <s v="_x000a_​Board Award"/>
    <s v="_x000a_7/1/16 - 6/30/17"/>
    <s v="​FY15 - $30,000_x000a_FY16 - $0"/>
    <s v="FY 2015"/>
    <s v="N/A"/>
    <s v="_x000a_No"/>
    <s v="Currently being created; New contract for FY 2017"/>
    <s v="N/A"/>
    <s v="_x000a_Commission on Aging"/>
    <s v="55+ Community"/>
    <d v="2016-07-28T10:11:15"/>
    <s v="_x000a_https://arlingtonva.sharepoint.com/sites/dmf/budget/Lists/NonProfit%20Tracker/DMF%20Review%20View.aspx#InplviewHash7fa05dde-f22b-48a7-a01b-1841881cf999="/>
    <s v="https://arlingtonva.sharepoint.com/sites/dmf/budget/Lists/NonProfit%20Tracker/DMF%20Review%20View.aspx#InplviewHash7fa05dde-f22b-48a7-a01b-1841881cf999="/>
    <m/>
    <m/>
    <s v="General Fund Grant Agreement"/>
    <s v="Yes"/>
    <s v="Yes"/>
    <s v="_x000a_​NB-budgeted in NOND - 101.434000.91102.0000.0000.4ANV."/>
    <s v="JWB-7/6"/>
    <s v="_x000a_Created an SFA because group was originally one time funded of 30k. In 2017 ANV is handled by DHS. DPR Just provides the discounted GYM Passes"/>
    <m/>
    <s v="Item"/>
    <s v="sites/dmf/budget/Lists/NonProfit Tracker"/>
    <x v="3"/>
  </r>
  <r>
    <n v="1"/>
    <x v="9"/>
    <s v="​Springs Resident Services"/>
    <s v="Launch a bilingual, adult-oriented resident services program at the Springs Residences"/>
    <x v="6"/>
    <x v="0"/>
    <s v="Caitlin Jones"/>
    <x v="0"/>
    <s v="​101.456300.91102.APAH.0000.64SG"/>
    <m/>
    <n v="0"/>
    <n v="20000"/>
    <n v="20000"/>
    <m/>
    <s v="EP"/>
    <s v="​Applied to the Community Development Fund"/>
    <s v="CDCAC"/>
    <s v="_x000a_7/1/16 - 6/30/17"/>
    <m/>
    <s v="FY 2017"/>
    <s v="_x000a_​N/A"/>
    <s v="Yes"/>
    <s v="# residents/households completing resident needs survey/interview_x000a_# households in crisis that will be assisted by resident services (financial and life skills) as evidenced by paying rent on time_x000a_# residents/households participating in at least one resident services programs as evidenced by attendance_x000a_# residents participating in a priority resident services program (financial stability, job skills/training, health and wellness), as evidenced by completing program and achieving program outcomes_x000a_# residents demonstrating community leadership by participating in the civic association, PTA or other community leadership program_x000a_# volunteers trained by APAH for these programs"/>
    <s v="N/A"/>
    <s v="Community Development Citizens Advisory Committee;_x000a_Citizens Advisory Commission on Housing"/>
    <s v="Low-to-moderate income households in APAH properties"/>
    <d v="2016-07-28T15:02:43"/>
    <s v="_x000a_None_x000a_ "/>
    <m/>
    <m/>
    <m/>
    <s v="General Fund Grant Agreement"/>
    <s v="Yes"/>
    <s v="No"/>
    <s v="_x000a_​NB-budget matches the FY17 CD Fund table; money is budgeted to task after adoption."/>
    <s v="NMB-07/07/2016"/>
    <s v="_x000a_​NB-reword description of services (take out references to AHIF two-year grant).  the description is vague.  what does the resident services program do? No Agreement is attached because this is new."/>
    <m/>
    <s v="Item"/>
    <s v="sites/dmf/budget/Lists/NonProfit Tracker"/>
    <x v="0"/>
  </r>
  <r>
    <n v="1"/>
    <x v="10"/>
    <s v="​Arlington Pediatric Center"/>
    <s v="​Case management services for Medicaid eligible children"/>
    <x v="1"/>
    <x v="1"/>
    <s v="Errol Chin-Loy"/>
    <x v="1"/>
    <s v="​101.437405.55370.0000.4380.4383"/>
    <m/>
    <n v="62578"/>
    <n v="0"/>
    <n v="62578"/>
    <s v="762-13"/>
    <s v="EP"/>
    <s v="A funding request is sent to department and/or County Board during the budget process."/>
    <s v="_x000a_​Board Award"/>
    <s v="_x000a_7/1/16 - 6/30/17"/>
    <s v="FY13-14 - $61,958_x000a_FY15-16 - $62,578"/>
    <s v="Unknown"/>
    <s v="_x000a_​Unknown"/>
    <s v="Yes"/>
    <s v="-quarterly results for each performance criteria:_x000a_# of new patient referred to case manager for assistance in completing applications_x000a_# of applications completed/turned over to Medicaid worker or FAMIS_x000a_# applications approved_x000a_# of patients referred to case manager when benefits are terminate_x000a_# of re-applications completed_x000a_# of applications re-instated_x000a_# of families referred to Case Manager for non-medical assistance (housing, food assistance, employment, abuse and neglect, assistance with medical bills)_x000a_# of non-medical assistance referrals made by Case Manager_x000a_# of families assisted with medical billing problems_x000a_# of patients referred to Case Manager for follow-up with referrals to medical specialists/ # of referral completed_x000a_# of patients referred to Case Manager for assistance in obtaining pharmaceuticals or personal care items/ # of referrals completed_x000a_# of newborns and NICU discharges enrolled by the Case Manager_x000a_# of medical history/assessments completed_x000a_-Cumulative Results per criteria"/>
    <s v="None"/>
    <s v="None"/>
    <s v="Residents, Arlington Public Schools"/>
    <d v="2016-08-01T12:56:14"/>
    <s v="_x000a_​Original Contract:https://arlingtonva.sharepoint.com/sites/dmf/budget/NonProfit%20Agreement%20Library/Arlington%20Pediatric%20Center-PHD-DHS-154-10.pdf_x000a_Contract Renewal:https://arlingtonva.sharepoint.com/sites/dmf/budget/NonProfit%20Agreement%20Library/%E2%80%8BArlington%20Pediatric%20Center-%E2%80%8BArlington%20Pediatric%20Center-DHS-762-13%20FY17%20Contract%20Renewal%20(002).pdf"/>
    <s v="https://arlingtonva.sharepoint.com/sites/dmf/budget/NonProfit%20Agreement%20Library/Arlington%20Pediatric%20Center-PHD-DHS-154-10.pdf"/>
    <s v="https://arlingtonva.sharepoint.com/sites/dmf/budget/NonProfit%20Agreement%20Library/%E2%80%8BArlington%20Pediatric%20Center-%E2%80%8BArlington%20Pediatric%20Center-DHS-762-13%20FY17%20Contract%20Renewal%20(002).pdf"/>
    <m/>
    <s v="EP"/>
    <s v="Yes"/>
    <s v="Yes"/>
    <s v="_x000a_​NB-FY17 Budget is slightly higher ($64,375), must include other expenses."/>
    <s v="NMB-07/08/2016"/>
    <s v="_x000a_​NB-contract renewal attached only, no metrics.  Evaluation method says N/A. Should APS be a stakeholder?"/>
    <s v="_x000a_​NB-why was funding increased in FY 2015? Ask about relevant commission (Partnership for Children, Youth and Families perhaps?-No per dept."/>
    <s v="Item"/>
    <s v="sites/dmf/budget/Lists/NonProfit Tracker"/>
    <x v="3"/>
  </r>
  <r>
    <n v="1"/>
    <x v="11"/>
    <s v="​Sister Cities Program Partnership"/>
    <s v="Supports and coordinates the activities of five Sister Cities of Aachen, Germany; Coyoacán, Mexico; Reims, France; San Miguel, El Salvador and Ivano-Frankivsk, Ukraine though Arts and Culture Partnerships, Economic Development Opportunities, Educational and Professional Exchanges and Global Tourism Visitation."/>
    <x v="7"/>
    <x v="5"/>
    <s v="Shannon Flanagan-Watson"/>
    <x v="1"/>
    <s v="​101.456000.71200.0000.0000.5535"/>
    <m/>
    <n v="50000"/>
    <n v="0"/>
    <n v="50000"/>
    <m/>
    <s v="EP"/>
    <m/>
    <s v="_x000a_​Internal Department Review"/>
    <s v="_x000a_7/1/16 - 6/30/17"/>
    <s v="​FY12-16 - $50,000"/>
    <s v="FY 2012"/>
    <m/>
    <s v="_x000a_No"/>
    <s v="None"/>
    <m/>
    <s v="None"/>
    <m/>
    <d v="2016-07-28T08:45:36"/>
    <s v="_x000a_https://arlingtonva.sharepoint.com/sites/dmf/budget/Lists/NonProfit%20Tracker/Attachments/27/Arlington%20Sister%20Cities-%20MOU%20FY2017.pdf"/>
    <s v="https://arlingtonva.sharepoint.com/sites/dmf/budget/Lists/NonProfit%20Tracker/Attachments/27/Arlington%20Sister%20Cities-%20MOU%20FY2017.pdf"/>
    <m/>
    <m/>
    <s v="Memorandum of Understanding"/>
    <s v="Yes"/>
    <s v="No"/>
    <s v="_x000a_​NB-$0 budget in PSB. JWB-Acct changes. 373,500"/>
    <s v="JWB- 7/6"/>
    <s v="_x000a_Formal agreement will be signed in the 7/16 board meeting"/>
    <s v="_x000a_Need to reduce description of services, no $ budgeted, no agreement, no metrics"/>
    <s v="Item"/>
    <s v="sites/dmf/budget/Lists/NonProfit Tracker"/>
    <x v="3"/>
  </r>
  <r>
    <n v="1"/>
    <x v="12"/>
    <s v="​A-SPAN Homeless Services Center"/>
    <s v="Homeless services center; Housing Locator services; Outreach services to homeless residents on the streets"/>
    <x v="6"/>
    <x v="1"/>
    <s v="Cynthia Stevens"/>
    <x v="1"/>
    <s v="​101.437405.51108.HMLS.1000.HSC"/>
    <s v="Use of County Space"/>
    <n v="1391473"/>
    <n v="0"/>
    <n v="1391473"/>
    <s v="672-15"/>
    <s v="_x000a_Sole Source"/>
    <s v="A funding request is sent to the department during the budget process. Organization may choose to contact and/or submit a funding request to the County Board."/>
    <s v="_x000a_​Internal Department Review"/>
    <s v="_x000a_7/1/16 - 6/30/17"/>
    <s v="FY15 - $538,038_x000a_FY16 - $1,332,675"/>
    <s v="FY 2015"/>
    <s v="_x000a_​FY2016 increase cost of new facility including $36,000 that was added to the contract for cleaning services.  FY2017 a living wage adjustment is calculated at a level of $22,798."/>
    <s v="Yes"/>
    <s v="Monthly housing locator report and monthly report on the following metrics including:_x000a_ # exiting shelter in the month,_x000a_ % of clients with employment income at exit, _x000a_% of clients with non-employment income at exit, _x000a_% of clients with no income at exit, _x000a_% of clients who increase income from entry to exit, _x000a_% of clients with non-cash benefits at exit, _x000a_# exiting to permanent housing (all shelter clients), _x000a_# exiting to permanent housing (prioritized clients), _x000a_# exiting Independence House, _x000a_# of clients who exited permanent housing 6  calendar months ago, _x000a_# of clients above who returned to shelter in the 7th month, _x000a_rate of return/recidivism, _x000a_% of beds utilized nightly on average, _x000a_median length of stay."/>
    <s v="None"/>
    <s v=" Citizens Advisory Commission on Housing"/>
    <s v="Homeless adults, landlords and property management companies, Continuum of Care"/>
    <d v="2016-08-01T12:54:38"/>
    <s v="_x000a_https://arlingtonva.sharepoint.com/sites/dmf/budget/Other%20Budget%20Documents/Arlington%20Street%20People%27s%20Assistance%20network%20672-15%20-%20original%20contract%20May2015%20to%20April%202018.pdf"/>
    <s v="https://arlingtonva.sharepoint.com/sites/dmf/budget/Other%20Budget%20Documents/Arlington%20Street%20People%27s%20Assistance%20network%20672-15%20-%20original%20contract%20May2015%20to%20April%202018.pdf"/>
    <m/>
    <m/>
    <s v="Sole Source"/>
    <s v="Yes"/>
    <s v="Yes"/>
    <s v="_x000a_​NB-FY17 PSB budget is $1,332,675"/>
    <s v="NMB-07/08/2016"/>
    <s v="_x000a_​NB-These services were competitively bid, however, the rapid rehousing services also to ASPAN are EP.  How will this work when the contract is rebid.  Will the EP for rapid rehousing go to whoever wins the RFP for the homeless service center?_x000a_Dept answer - The increase in funding for this contract is a structural issue, through our monitoring process we reserve sufficient funding at year end. When the contract is rebid the Homeless Center Services will be separate from CAS Case Management - this is a deliberate programmatic decision."/>
    <m/>
    <s v="Item"/>
    <s v="sites/dmf/budget/Lists/NonProfit Tracker"/>
    <x v="1"/>
  </r>
  <r>
    <n v="1"/>
    <x v="12"/>
    <s v="​Case management for homelessness prevention"/>
    <s v="A-SPAN - Centralized Access System (CAS) provides housing stabilization, financial literacy, and case management services to eligible households receiving short-term financial assistance to prevent homelessness or rapidly re-house homeless households."/>
    <x v="6"/>
    <x v="1"/>
    <s v="Cynthia Stevens"/>
    <x v="1"/>
    <s v="​101.437405.51108.HST.1000.HRSS 101.437405.51108.0000.VHSP.HRSS_x000a_101.499100.51108.HST.1000.HPSR_x000a_101.499100.51108.0000.VHSP.HPRA"/>
    <s v="Office space at DHS three days per week"/>
    <n v="61811"/>
    <n v="0"/>
    <n v="61811"/>
    <m/>
    <s v="EP"/>
    <s v="A funding request is sent to the department during the budget process. Organization may choose to contact and/or submit a funding request to the County Board."/>
    <s v="_x000a_​Board Award"/>
    <s v="_x000a_7/1/16 - 6/30/17"/>
    <s v="_x000a_​FY13 - $50,000_x000a_FY14 - $51,850_x000a_FY15 - $58,899_x000a_FY16 - $61,811"/>
    <s v="FY 2013"/>
    <s v="_x000a_​FY2016 - increase of $2,912 to continue services - combination of funding changed to VHPS and local HRRP funding."/>
    <s v="Yes"/>
    <s v="# of households who are housed and entered program 6 months ago or less_x000a_# of household who are housed and entered program 6- 9 months ago_x000a_# of household who are housed and entered program 9 or more months ago_x000a_# of households who are housed and entered program 18 months ago or less and which households are still in housing during each time frame"/>
    <s v="None"/>
    <s v="_x000a_Citizens Advisory Commission on Housing"/>
    <s v="Homeless adults, landlords and property management companies, Continuum of Care"/>
    <d v="2016-08-01T12:54:33"/>
    <s v="_x000a_https://arlingtonva.sharepoint.com/sites/dmf/budget/Other%20Budget%20Documents/Arlington%20Street%20People%27s%20Assistance%20Network%20A-SPAN%20CAS%20Case%20Management%20FY2016.pdf"/>
    <s v="https://arlingtonva.sharepoint.com/sites/dmf/budget/Other%20Budget%20Documents/Arlington%20Street%20People%27s%20Assistance%20Network%20A-SPAN%20CAS%20Case%20Management%20FY2016.pdf"/>
    <m/>
    <m/>
    <s v="EP"/>
    <s v="Yes"/>
    <s v="Yes"/>
    <s v="_x000a_​NB-$0 budgeted in PSB."/>
    <s v="NMB-07/08/2016"/>
    <s v="_x000a_​NB-program name and description of services are reversed. Purchasing authority is EP but homeless service center services went through the RFP.  So, does this EP go to whoever wins the homeless center PE next.  The Homeless Center contract is good through April 2018. ​_x000a_Dept answers - Program name and description update, columns B and C._x000a_The CAS Case Management services were awarded based on the FY10 HPRP board report which awarded specific funds to specific agencies. That’s why we use exempt purchase as the purchasing authority.  It is a programmatic decision to not include the case management piece in the Homeless Services Center scope of work._x000a_The state funding is budgeted on account 101.499100.51108.0000.VHSP.HPRA (which might show on the account once the CB appropriates the funding), local funding is budgeted to account 101.499100.51108.HST.1000.HPSR, column H updated._x000a_Column M and N also updated."/>
    <m/>
    <s v="Item"/>
    <s v="sites/dmf/budget/Lists/NonProfit Tracker"/>
    <x v="3"/>
  </r>
  <r>
    <n v="1"/>
    <x v="12"/>
    <s v="​Volunteer Coordinator"/>
    <s v="Partial salary support for a Volunteer Coordinator to manage and recruit volunteer leaders who directly service A-SPAN’s homeless clients."/>
    <x v="6"/>
    <x v="0"/>
    <s v="Rolda Nedd"/>
    <x v="0"/>
    <s v="​206.456300.72405.0000.0642.6HSP"/>
    <m/>
    <n v="0"/>
    <n v="25000"/>
    <n v="25000"/>
    <m/>
    <s v="EP"/>
    <s v="​Applied to the Community Development Fund"/>
    <s v="CDCAC &amp; DHS"/>
    <s v="_x000a_7/1/16 - 6/30/17"/>
    <s v="​FY10-12 - $35,000_x000a_FY13-14 - $31,000_x000a_FY15 - $30,000"/>
    <s v="FY 2010"/>
    <s v="FY17 - CDBG staff did not think that A-SPAN needed CDBG funding as much as other organizations."/>
    <s v="Yes"/>
    <s v="# new volunteers recruited to assist with the bagged meal program (Opportunity Place) and Permanent Supportive Housing Program_x000a_% volunteer retention rate sought by Volunteer Coordinator_x000a_# clients served by volunteers on a weekly basis"/>
    <s v="None"/>
    <s v="Citizens Advisory Commission on Housing"/>
    <s v="Homeless persons, Continuum of Care"/>
    <d v="2016-08-01T10:30:03"/>
    <s v="_x000a_https://arlingtonva.sharepoint.com/sites/dmf/budget/Lists/NonProfit%20Tracker/Attachments/9/A-SPAN%20FY16.pdf"/>
    <s v="https://arlingtonva.sharepoint.com/sites/dmf/budget/Lists/NonProfit%20Tracker/Attachments/9/A-SPAN%20FY16.pdf"/>
    <m/>
    <m/>
    <s v="General Fund Grant Agreement"/>
    <s v="Yes"/>
    <s v="Yes"/>
    <s v="_x000a_​NB-​budget matches the FY17 CD Fund table; money is budgeted to task after adoption."/>
    <s v="NMB-07/07/16"/>
    <s v="_x000a_​NB-see the note about the County providing the facility for ASPAN services, cross reference this to any DHS additions to the nonprofit tracker. Need to revise note about why funding was last changed (refer to leverage scores). Community stakeholder section reads like an impact statement."/>
    <s v="_x000a_​NB-why will there be more funding reductions in FY18, think his goes back to the note about why funding changed in FY17.  FY16 agreement includes more metrics than are listed in the tracker, did some get deleted or was this an omission?"/>
    <s v="Item"/>
    <s v="sites/dmf/budget/Lists/NonProfit Tracker"/>
    <x v="0"/>
  </r>
  <r>
    <n v="1"/>
    <x v="13"/>
    <s v="​Emergency Needs Grant"/>
    <s v="​Financial assistance to Arlington County residents who need emergency rent, utility, clothing, medical or transportation"/>
    <x v="5"/>
    <x v="1"/>
    <s v="Heather Venner"/>
    <x v="1"/>
    <s v="​101.437405.51108.ENF.1000.5130"/>
    <m/>
    <n v="464630"/>
    <n v="0"/>
    <n v="464630"/>
    <s v="201-11-4"/>
    <s v="EP"/>
    <s v="A funding request is sent to the department during the budget process. Organization may choose to contact and/or submit a funding request to the County Board."/>
    <s v="_x000a_​Board Award"/>
    <s v="_x000a_7/1/16 - 6/30/17"/>
    <s v="​FY13-14 - $510,030_x000a_FY15-16 - $464,630"/>
    <s v="FY 2007"/>
    <s v="FY15 - in FY13 $50,000 additional to increase daily assistance amount by $200 to $1,600 per day due to 25% increase in requests. Removed in FY15"/>
    <s v="Yes"/>
    <s v="-monthly report detailing: financial assistance by transaction and uncashed checks._x000a_-quarterly reports including: statement of donations and amounts received; _x000a_and documentation of expenditures to be credited to quarterly in-kind contribution."/>
    <s v="None"/>
    <s v="_x000a_​Economic Development Commission"/>
    <s v="Low-to-moderate income households"/>
    <d v="2016-08-01T12:54:24"/>
    <s v="_x000a_ _x000a_Original Contract:https://arlingtonva.sharepoint.com/sites/dmf/budget/NonProfit%20Agreement%20Library/Arlington%20Thrive%20formerly%20AMEN-Emergency%20Needs%20Grant-DHS-EID-201-11-4.pdf_x000a_Contract Renewal:  https://arlingtonva.sharepoint.com/sites/dmf/budget/Other%20Budget%20Documents/Arlington%20Thrive%20201-11-4%20FY2017.pdf"/>
    <s v="https://arlingtonva.sharepoint.com/sites/dmf/budget/NonProfit%20Agreement%20Library/Arlington%20Thrive%20formerly%20AMEN-Emergency%20Needs%20Grant-DHS-EID-201-11-4.pdf"/>
    <s v="https://arlingtonva.sharepoint.com/sites/dmf/budget/Other%20Budget%20Documents/Arlington%20Thrive%20201-11-4%20FY2017.pdf"/>
    <m/>
    <s v="General Fund Grant Agreement"/>
    <s v="Yes"/>
    <s v="Yes"/>
    <s v="_x000a_​NB-budget matches PSB."/>
    <s v="NMB-7/08/2016"/>
    <s v="_x000a_​NB-contract attached is a notice of renewal only."/>
    <s v="_x000a_​NB-why did funding go down in FY 2015?  Did request volume go down? Dept Answer - In FY2013 additional funding was intended to be one-time only but was repeated in FY2014 due to the economic outlook."/>
    <s v="Item"/>
    <s v="sites/dmf/budget/Lists/NonProfit Tracker"/>
    <x v="3"/>
  </r>
  <r>
    <n v="1"/>
    <x v="13"/>
    <s v="​Landlord partnership risk reduction fund"/>
    <s v="Administers risk reduction fund for landlords to reduce screening criteria for homeless households"/>
    <x v="6"/>
    <x v="0"/>
    <s v="Rolda Nedd"/>
    <x v="0"/>
    <s v="​101.456300.91102.THRV.0000.64SG"/>
    <m/>
    <n v="0"/>
    <n v="25500"/>
    <n v="25500"/>
    <m/>
    <s v="EP"/>
    <s v="​Applied to the Community Development Fund "/>
    <s v="CDCAC"/>
    <s v="_x000a_7/1/16 - 6/30/17"/>
    <s v=" FY 15-16  - AHIF two year housing services grant. _x000a_"/>
    <s v="FY 2017"/>
    <s v="_x000a_​N/A"/>
    <s v="Yes"/>
    <s v="# of landlords who sign ALP partnership agreement;_x000a_# of high housing barrier households who obtain permanent housing;_x000a_# of high barrier households who maintain permanent housing for 60 days;_x000a_# of high housing barrier households who obtain rapid rehousing;_x000a_# of high barrier households who maintain rapid rehousing for 60 days;_x000a_Average time for permanent and rapid rehousing search."/>
    <s v="None"/>
    <s v="Community Development Citizens Advisory Committee"/>
    <s v="People at risk of homelessness, Continuum of Care"/>
    <d v="2016-08-01T13:18:08"/>
    <s v="_x000a_None"/>
    <m/>
    <m/>
    <m/>
    <s v="General Fund Grant Agreement"/>
    <s v="Yes"/>
    <s v="No"/>
    <s v="_x000a_​NB-budget matches the FY17 CD Fund table; money is budgeted to task after adoption."/>
    <s v="NMB-07/07/2016"/>
    <s v="_x000a_​NB-reword description of services. Agreement is not attached because this is the first year of the program."/>
    <m/>
    <s v="Item"/>
    <s v="sites/dmf/budget/Lists/NonProfit Tracker"/>
    <x v="0"/>
  </r>
  <r>
    <n v="1"/>
    <x v="14"/>
    <s v="​AIRE Home Energy Efficiency Rebate Program"/>
    <s v="​ACE will provide rebates to County resident completing approved energy efficiency improvements for their home"/>
    <x v="4"/>
    <x v="6"/>
    <s v="John Morrill"/>
    <x v="1"/>
    <s v="101.438200.40002.0000.0000.0000​"/>
    <m/>
    <n v="64000"/>
    <n v="100000"/>
    <n v="164000"/>
    <s v="sole source"/>
    <s v="_x000a_Sole Source"/>
    <s v="_x000a_funding request sent to department during budget process_x000a_"/>
    <s v="_x000a_​Internal Department Review"/>
    <s v="_x000a_​5/4/16 - 5/4/18"/>
    <s v="FY16 - $164,000"/>
    <s v="FY 2016"/>
    <s v="N/A"/>
    <s v="Yes"/>
    <s v="# rebates provided"/>
    <m/>
    <s v="_x000a_​Energy and Environment Conservation Commission"/>
    <s v="Arlington County residents who would like to do energy efficiency upgrades"/>
    <d v="2016-07-28T15:08:06"/>
    <s v="_x000a_None"/>
    <m/>
    <m/>
    <m/>
    <s v="Sole Source"/>
    <s v="No"/>
    <s v="No"/>
    <m/>
    <m/>
    <m/>
    <m/>
    <s v="Item"/>
    <s v="sites/dmf/budget/Lists/NonProfit Tracker"/>
    <x v="1"/>
  </r>
  <r>
    <n v="1"/>
    <x v="14"/>
    <s v="​Community Energy Plan outreach"/>
    <s v="​Energy efficiency education and Energy Masters volunteer program management, providing energy retrofits to low income residents"/>
    <x v="4"/>
    <x v="6"/>
    <s v="Aileen Winquist"/>
    <x v="1"/>
    <s v="101.437405.40002.0000.0000.ESP"/>
    <m/>
    <n v="10000"/>
    <n v="0"/>
    <n v="10000"/>
    <s v="sole source"/>
    <s v="_x000a_Sole Source"/>
    <s v="_x000a_funding request sent to department during budget process_x000a_"/>
    <s v="_x000a_​Internal Department Review"/>
    <s v="_x000a_7/1/16 - 6/30/17"/>
    <s v="​FY14-16 - $10,000"/>
    <s v="FY 2014"/>
    <s v="N/A"/>
    <s v="Yes"/>
    <s v="# outreach events_x000a_# volunteers trained_x000a_# energy retrofits completed"/>
    <s v="None"/>
    <s v="Energy and Environment Conservation Commission"/>
    <s v="Residents and low income residents who receive energy retrofits"/>
    <d v="2016-07-28T15:07:37"/>
    <s v="_x000a_None"/>
    <m/>
    <m/>
    <m/>
    <s v="Memorandum of Understanding"/>
    <s v="Yes"/>
    <s v="No"/>
    <s v="_x000a_​NB-$0 budget in PSB."/>
    <s v="NMB-07/11/2016"/>
    <s v="_x000a_​NB-period of performance needs to be update to FY 2017. Check to see if that changes the budget."/>
    <s v="_x000a_​NB-is there a copy of the agreement, also check the FY 2017 budget numbers."/>
    <s v="Item"/>
    <s v="sites/dmf/budget/Lists/NonProfit Tracker"/>
    <x v="1"/>
  </r>
  <r>
    <n v="1"/>
    <x v="14"/>
    <s v="​Energy Masters"/>
    <s v="Train volunteers to weatherize apartments occupied by low-income Arlington residents and educate residents about energy efficiency measures"/>
    <x v="4"/>
    <x v="0"/>
    <s v="Rolda Nedd"/>
    <x v="0"/>
    <s v="206.456300.72405.0000.0642.6DCE"/>
    <m/>
    <n v="0"/>
    <n v="18000"/>
    <n v="18000"/>
    <m/>
    <s v="EP"/>
    <s v="​Applied to the Community Development Fund"/>
    <s v="CDCAC"/>
    <s v="_x000a_7/1/16 - 6/30/17"/>
    <s v="FY12 - $20,300_x000a_FY13-16 - $18,000"/>
    <s v="FY 2012"/>
    <s v="_x000a_​there was a funding cut in the County's CDBG funding from HUD in 2013, and ACE's funding was reduced to the current level."/>
    <s v="Yes"/>
    <s v="# units that receive conservation improvements_x000a_# units receiving energy and water conservation improvements and educational information_x000a_# individual households receiving energy and water conservation supplies and educational information through one-on-one sessions and workshops_x000a_# volunteers trained in energy conservation and weatherization techniques_x000a_% reduction in energy and water usage per building"/>
    <s v="None"/>
    <s v="_x000a_Community Development Citizens Advisory Committee; ​Community Energy Plan Implementation Review Committee"/>
    <s v="Low-to-moderate income renters who lack energy efficiency devices to reduce their utility bills"/>
    <d v="2016-08-01T10:09:18"/>
    <s v="_x000a_https://arlingtonva.sharepoint.com/sites/dmf/budget/Lists/NonProfit%20Tracker/Attachments/7/ACE%20FY16.pdf"/>
    <s v="https://arlingtonva.sharepoint.com/sites/dmf/budget/Lists/NonProfit%20Tracker/Attachments/7/ACE%20FY16.pdf"/>
    <m/>
    <m/>
    <s v="General Fund Grant Agreement"/>
    <s v="Yes"/>
    <s v="Yes"/>
    <s v="_x000a_​NB-budget matches the FY17 CD Fund table; money is budgeted to task after adoption."/>
    <s v="NMB-07/07/16"/>
    <s v="_x000a_​NB-Should we add County as stakeholder since these efforts support Fresh AIRE goals?"/>
    <s v="_x000a_​NB- What is CEPIRC?  Agreement is missing page 23 which may be why there are more metrics in the nonprofit tracker than in the agreement. Should these be the same?"/>
    <s v="Item"/>
    <s v="sites/dmf/budget/Lists/NonProfit Tracker"/>
    <x v="0"/>
  </r>
  <r>
    <n v="1"/>
    <x v="14"/>
    <s v="​Tree Canopy Fund Grant Program"/>
    <s v="​Grant program to plant trees on private property"/>
    <x v="4"/>
    <x v="2"/>
    <s v="Jamie Bartalon"/>
    <x v="1"/>
    <s v="799.359910.91279.0000.0000.6056"/>
    <s v="County provides 3 cubicles of furnished office space, 3 computers, 3 telephones, fax service, copier service, access to a conference room and ten feet of storage space"/>
    <n v="0"/>
    <n v="36000"/>
    <n v="36000"/>
    <m/>
    <s v="EP"/>
    <s v="​MOU and County Board action to establish the program.  FY 2016 MOU and 2007 Board Report provided. FY 2017 MOU not yet finalized. ACE invoices DPR each year based upon the total amount awarded for grants during that year, plus a 20% administrative fee as per MOU."/>
    <s v="_x000a_ACE invoice lists their contractor's cost to plant each tree of a given species, the number of trees of each species planted, the total cost of trees for each species, the total cost to plant all trees, and the 20% administrative fee. Copy of FY 2016 invoice provided."/>
    <s v="_x000a_7/1/16 - 6/30/17"/>
    <s v="FY10 - $32,006_x000a_FY11 - $0_x000a_FY12 - $162,204_x000a_FY13 - $70,812_x000a_FY14 - $91,173_x000a_FY15 - $60,848_x000a_FY16 - $27,482"/>
    <s v="FY 2010"/>
    <s v="Amount varies annually depending on developer contributions to the Tree Canopy Fund T&amp;A when they cannot plant the required number of trees on their development site"/>
    <s v="Yes"/>
    <s v="A performance report is submitted quarterly that details:_x000a_1. A summary of recommended Tree Canopy Grant, tree maintenance, and public education/outreach awards;_x000a_2. A summary of all trees planted by the contractor and a schedule for all education and tree maintenance projects;_x000a_3. A summary of all trees requiring replacements by the contractor's warranty."/>
    <s v="_x000a_​Annual contributions to ACE for the Tree Canopy Fund Grant program is dependent on developer contributions as described earlier."/>
    <s v="Urban Forestry Commission"/>
    <s v="Property owners, civic associations, Tree Stewards, Arlington Regional Master Naturalists, residents with an interest in tree planting and increasing tree canopy coverage"/>
    <d v="2016-07-28T10:56:45"/>
    <s v="_x000a_https://arlingtonva-my.sharepoint.com/personal/rschmitt_arlingtonva_us/Documents/Non-Profit%20Tracker%20Support/ACE%20MOU%20FY16.pdf"/>
    <s v="https://arlingtonva-my.sharepoint.com/personal/rschmitt_arlingtonva_us/Documents/Non-Profit%20Tracker%20Support/ACE%20MOU%20FY16.pdf"/>
    <m/>
    <m/>
    <s v="Memorandum of Understanding"/>
    <s v="Yes"/>
    <s v="Yes"/>
    <s v="_x000a_​NB-trust &amp; agency account, won't be budgeted."/>
    <s v="JWB-7/6"/>
    <m/>
    <s v="_x000a_Need to write out the metrics listed in the MOU"/>
    <s v="Item"/>
    <s v="sites/dmf/budget/Lists/NonProfit Tracker"/>
    <x v="1"/>
  </r>
  <r>
    <n v="1"/>
    <x v="14"/>
    <s v="Environmental sustainability outreach, energy outreach and volunteer programs"/>
    <s v="​Environmental education, Energy outreach, Stream volunteer activities, Administrative assistance for StormwaterWise program"/>
    <x v="4"/>
    <x v="6"/>
    <s v="Aileen Winquist"/>
    <x v="4"/>
    <s v="321.456000.47211.0000.0000.0000"/>
    <m/>
    <n v="64000"/>
    <n v="0"/>
    <n v="64000"/>
    <s v="MOU"/>
    <s v="_x000a_Sole Source"/>
    <s v="Request to the County Board during the budget process"/>
    <s v="_x000a_​Internal Department Review"/>
    <s v="_x000a_7/1/16 - 6/30/17"/>
    <s v="FY12-15 - $64,000"/>
    <s v="FY 1990"/>
    <s v="FY15 - to account for new tasks "/>
    <s v="Yes"/>
    <s v="# of presentations;_x000a_# of volunteer events;_x000a_# of outreach events;_x000a_# of volunteer trainings conducted."/>
    <s v="None"/>
    <s v="Energy and Environment Conservation Commission"/>
    <s v="Arlington County residents who would like to do energy efficiency upgrades"/>
    <d v="2016-07-28T15:06:24"/>
    <s v="_x000a_None_x000a_ "/>
    <m/>
    <m/>
    <m/>
    <s v="Sole Source"/>
    <s v="Yes"/>
    <s v="No"/>
    <s v="_x000a_​NB-FY17 PSB budget is $69,705."/>
    <s v="NMB-07/11/2016"/>
    <s v="_x000a_​NB-need to change period of performance to FY 17, see if that changes the budget."/>
    <s v="_x000a_​NB- Ask about the budget location ($0 budgets in the ACC provided). Can you provide the agreement? how does the energy outreach in the program differ from the community energy plan outreach?"/>
    <s v="Item"/>
    <s v="sites/dmf/budget/Lists/NonProfit Tracker"/>
    <x v="1"/>
  </r>
  <r>
    <n v="1"/>
    <x v="14"/>
    <s v="StormwaterWise Landscapes program"/>
    <s v="Program planning and processes reimbursements for the StormwaterWise program"/>
    <x v="4"/>
    <x v="6"/>
    <s v="Aileen Winquist"/>
    <x v="4"/>
    <s v="321.437405.47211.0000.0000.0000"/>
    <m/>
    <n v="120000"/>
    <n v="0"/>
    <n v="120000"/>
    <s v="sole source"/>
    <s v="_x000a_Sole Source"/>
    <s v="Request to the County Board during the budget process"/>
    <s v="_x000a_​Internal Department Review"/>
    <s v="_x000a_7/1/16 - 6/30/17"/>
    <s v="​FY12 - $80,000_x000a_FY13-14 - $120,000_x000a_FY15 - $0_x000a_FY16 - $120,000"/>
    <s v="FY 2012"/>
    <s v="​Program was expanded"/>
    <s v="Yes"/>
    <s v="# reimbursement requests processed"/>
    <s v="None"/>
    <s v="Energy and Environment Conservation Commission"/>
    <s v="Residents interested in taking action to reduce runoff and improve drainage on their property.  The program also helps to satisfy regulatory requirements in the County's Stormwater permit"/>
    <d v="2016-07-28T15:07:48"/>
    <s v="_x000a_None"/>
    <m/>
    <m/>
    <m/>
    <s v="Memorandum of Understanding"/>
    <s v="Yes"/>
    <s v="No"/>
    <s v="_x000a_​NB-budget is way higher is PSB ($474,839), must include other programs."/>
    <s v="NMB-07/11/2016"/>
    <s v="_x000a_​NB-period of performance needs to be updated to FY 2017, need to confirm budget for FY 2017."/>
    <s v="_x000a_​NB-ask about FY 2017 budget, ask about a copy of the agreement.  Why are stormwater funded activities sole source and the community energy plan is an exempt purchase?"/>
    <s v="Item"/>
    <s v="sites/dmf/budget/Lists/NonProfit Tracker"/>
    <x v="1"/>
  </r>
  <r>
    <n v="1"/>
    <x v="15"/>
    <s v="Cultural Affairs Arts Grants​"/>
    <s v="Granting of facilities and technical services, and make recommendations to the County Board regarding the County's direct financial support to Arlington arts organizations and artists. Arlington Cultural Affairs Division (CAD) administers the grant program on an annual basis"/>
    <x v="8"/>
    <x v="5"/>
    <s v="Michelle Isabelle-Stark"/>
    <x v="1"/>
    <s v="101.437405.71644.0000.0000.SAGG"/>
    <m/>
    <n v="215810"/>
    <n v="0"/>
    <n v="215810"/>
    <m/>
    <s v="EP"/>
    <s v="_x000a_​Grant requests are submitted through an application portal managed by CAD staff. Groups also independently lobby both the Arts Commission and County Board. A total of 47 applications were submitted for FY 2017 with 25 groups requesting financial support and 22 organizations requesting performance/rehearsal space and technical services only."/>
    <s v="_x000a_​CAD Staff review each application for completeness and merit. These findings and analysis are summarized for the Arts Commission and subcommittee review. Arts Commission makes the final review and approval/denial of application. Staff administers the recommendation by bringing forward a board report for County Board approval each July. In the board report the Commission recommends two types of financial support 1) Excellence and Access grant for project support, and 2) Spotlight Grants.  Funds for project support are used for specific projects or initiatives planned by the organization. Spotlight grants are targeted to individual artists and fund a proposed work that was described in the application. "/>
    <s v="_x000a_7/1/16 - 6/30/17"/>
    <s v="​FY11-13 - $279,077_x000a_FY14 - $229,100_x000a_FY15 - $199,100_x000a_FY16 - $245,810"/>
    <s v="FY 1990"/>
    <s v="FY 16 - one time funding was removed and a portion replaced with ongoing."/>
    <s v="_x000a_No"/>
    <s v="None"/>
    <s v="None"/>
    <s v="_x000a_​Arts Commission"/>
    <s v="Arts groups, Artists, Theatre companies in Arlington, VA who have historically received grant funding."/>
    <d v="2016-07-28T08:46:15"/>
    <s v="_x000a_None_x000a_ "/>
    <m/>
    <s v="https://arlingtonva.sharepoint.com/sites/dmf/budget/_layouts/15/guestaccess.aspx?guestaccesstoken=Np%2b4xsstR6GKMPPsBWpmveHL%2bfxOdQPScEdLsClQ%2bZA%3d&amp;docid=2_1c1bc4a8a335a4e89b76c28d91536e6e9&amp;rev=1"/>
    <m/>
    <s v="Exempt Purchase"/>
    <s v="Yes"/>
    <s v="No"/>
    <s v="_x000a_​NB-budget matches PSB."/>
    <s v="JWB- 7/6"/>
    <s v="_x000a_May need to add more info to the description and metrics for the groups who participate. How do they qualify to receive the grant?"/>
    <m/>
    <s v="Item"/>
    <s v="sites/dmf/budget/Lists/NonProfit Tracker"/>
    <x v="5"/>
  </r>
  <r>
    <n v="1"/>
    <x v="16"/>
    <s v="​Learning Rocks!"/>
    <s v="Expansion of Aspire's elementary age after-school and summer educational program to a third location"/>
    <x v="0"/>
    <x v="0"/>
    <s v="Rolda Nedd"/>
    <x v="0"/>
    <s v="101.456300.91102.GBLC.0000.64SG"/>
    <m/>
    <n v="0"/>
    <n v="45000"/>
    <n v="45000"/>
    <m/>
    <s v="EP"/>
    <s v="​Applied to the Community Development Fund"/>
    <s v="CDCAC"/>
    <s v="_x000a_7/1/16 - 6/30/17"/>
    <s v="FY10-12 - $15,000_x000a_FY13-15 - $13,500_x000a_FY16 - $43,000"/>
    <s v="FY 2010"/>
    <s v="FY16 - increase to include the first year of a two year AHIF fund grant for the expansion of services to a third location"/>
    <s v="Yes"/>
    <s v="-100% of students will participate in daily literacy activities (i.e. independent reading, Buddy Reading, and/or Read Alouds)_x000a_-100% of students will participate in weekly Literature Circles_x000a_-50% of students who are not reading on grade level at the end of the 1st quarter grading period will improve their instructional reading levels by Q4 _x000a_-80% of students will improve meeting the Learning ROCKS! daily expectations between Q1-Q4_x000a_-80% of students will improve meeting their daily homework expectations between Q1-Q4._x000a_-80% of students will be more aware of their choices and demonstrate ability to self-regulate their behavior based on self-assessments_x000a_-70% of students will receive an &quot;I&quot;, &quot;S&quot;, or &quot;O&quot; grade on their Q4 report card, indicating satisfactory or outstanding performance_x000a_-25 GLC parents will learn how to interpret their child's report card_x000a_​-20 parents will learn about the educational options through Arlington Public Schools_x000a_​-40 parents will volunteer at least once with the after-school program_x000a_-10 parents will learn how the APS Special Education program works and how to actively use the Parent Resource Center_x000a_​-25 parents will learn new behavior management techniques to use with their children and will apply at least two new techniques at home_x000a_-20 organizations participating in network that serve children, youth, and families in Arlington will convene at least 3 times during the year for workshops &amp; information sharing_x000a_​-5 organizations will actively collaborate through a formal partnership."/>
    <s v="_x000a_​They may apply for CDBG or CSBG funds again"/>
    <s v="Community Development Citizens Advisory Commission"/>
    <s v="Children in low-to-moderate income households who need additional support services to succeed academically, Arlington Public Schools"/>
    <d v="2016-07-28T15:03:45"/>
    <s v="_x000a_https://arlingtonva.sharepoint.com/sites/dmf/budget/Lists/NonProfit%20Tracker/Attachments/112/GLC%20FY16.pdf"/>
    <s v="https://arlingtonva.sharepoint.com/sites/dmf/budget/Lists/NonProfit%20Tracker/Attachments/112/GLC%20FY16.pdf"/>
    <m/>
    <m/>
    <s v="General Fund Grant Agreement"/>
    <s v="Yes"/>
    <s v="Yes"/>
    <s v="_x000a_​NB-budget matches the FY17 CD Fund table; money is budgeted to task after adoption."/>
    <s v="NMB-07/07/2016"/>
    <s v="_x000a_​NB-need to add parents and APS as stakeholders."/>
    <m/>
    <s v="Item"/>
    <s v="sites/dmf/budget/Lists/NonProfit Tracker"/>
    <x v="0"/>
  </r>
  <r>
    <n v="1"/>
    <x v="17"/>
    <s v="​Open Community Program"/>
    <s v="Special education, vocational training, supported employment and home like residential living options for young adults with special needs"/>
    <x v="9"/>
    <x v="1"/>
    <s v="La Voyce Reid"/>
    <x v="1"/>
    <s v="101.456000.53206.0000.0000.M425"/>
    <m/>
    <n v="49533"/>
    <n v="0"/>
    <n v="49533"/>
    <s v="690-15"/>
    <s v="RFP"/>
    <s v="_x000a_​RFP"/>
    <s v="RFP"/>
    <s v="_x000a_7/1/16 - 6/30/17"/>
    <s v="FY13-15 - $48,562_x000a_FY16 - $49,533"/>
    <s v="FY 2011"/>
    <s v="_x000a_​FY 16 - CPI increase"/>
    <s v="Yes"/>
    <s v="-individual support plans for each participants are provided annually_x000a_-progress reports for each participant are provided quarterly_x000a_- activity attendance sheets are provided on a monthly basis"/>
    <s v="None"/>
    <s v="Disability Advisory Commission; _x000a_Community Services Board"/>
    <s v="_x000a_Young adults with physical and intellectual disabilities"/>
    <d v="2016-08-01T13:13:32"/>
    <s v="_x000a_https://arlingtonva.sharepoint.com/sites/dmf/budget/Lists/NonProfit%20Tracker/Attachments/66/Benedictine%20FY16.pdf"/>
    <s v="https://arlingtonva.sharepoint.com/sites/dmf/budget/Lists/NonProfit%20Tracker/Attachments/66/Benedictine%20FY16.pdf"/>
    <m/>
    <m/>
    <s v="Contract"/>
    <s v="Yes"/>
    <s v="Yes"/>
    <s v="_x000a_​$0 budget in PSB."/>
    <s v="NMB-07/08/2016"/>
    <s v="_x000a_​NB-looks like CPI increase occurred in FY 2016 and not FY 2015. Purchasing authority is listed as sole source, but application method is listed as RFP. Metrics are quarterly progress reports on each student."/>
    <s v="_x000a_​NB-ask about budget codes. Dept Answer - The contract number is 690-15, the purchasing authority should not be listed as sole source. It has been changed in column N. The ACCs entered are where the expenses are charged, all budget is currently maintained in 101.456000.53206.0.0.0. The task M425 is used for the electronic health record reporting. Yes confirmed, CPI increase occurred in FY 16 not FY 15 and the note has been updated in column V."/>
    <s v="Item"/>
    <s v="sites/dmf/budget/Lists/NonProfit Tracker"/>
    <x v="1"/>
  </r>
  <r>
    <n v="1"/>
    <x v="18"/>
    <s v="Nauck Community Center"/>
    <s v="​Overall management of programs and services of Nauck Community Services Center"/>
    <x v="10"/>
    <x v="1"/>
    <s v="Heather Venner"/>
    <x v="1"/>
    <s v="101.437405.51108.HADM.1000.BAJ1"/>
    <m/>
    <n v="80046"/>
    <n v="0"/>
    <n v="80046"/>
    <s v="294-11"/>
    <s v="EP"/>
    <s v="A funding request is sent to the department during the budget process. Organization may choose to contact and/or submit a funding request to the County Board."/>
    <s v="_x000a_​Board Award"/>
    <s v="_x000a_7/1/16 - 6/30/17"/>
    <s v="FY13 - $79,253_x000a_FY14 - $89,253_x000a_FY15-16 - $80,046"/>
    <s v="FY 2005"/>
    <s v="FY14 - one-time increase of $10,000 for capacity building"/>
    <s v="Yes"/>
    <s v="accounting of individualized services including: assistance with application, counseling, employment, financial, family/children, housing, immigration, and others. _x000a_# of client contacts_x000a_# of unduplicated clients"/>
    <s v="None"/>
    <s v="_x000a_​Economic Development Commission"/>
    <s v="Neighborhood households in need of services or referrals"/>
    <d v="2016-08-01T12:54:42"/>
    <s v="_x000a_https://arlingtonva.sharepoint.com/sites/dmf/budget/Other%20Budget%20Documents/Bonder%20and%20Amanda%20Johnson%20Community%20294-11%20Contract%20Renewal%20Notice%20FY17.pdf"/>
    <s v="https://arlingtonva.sharepoint.com/sites/dmf/budget/Other%20Budget%20Documents/Bonder%20and%20Amanda%20Johnson%20Community%20294-11%20Contract%20Renewal%20Notice%20FY17.pdf"/>
    <m/>
    <m/>
    <s v="General Fund Grant Agreement"/>
    <s v="Yes"/>
    <s v="Yes"/>
    <s v="_x000a_​NB-budget matches PSB."/>
    <s v="NMB-07/08/2016"/>
    <m/>
    <s v="_x000a_​​NB-exactly what type of referral services are offered.  Is this area consider an NSA, is that why these services are being provided here? Purchasing authority listed a contract number that says Rider Agreement, but the type of agreement is general fund grant agreement.  This seems inconsistent. Dept. Answer - This area used to be considered an NSA, that is why these services are being provided there. Purchasing authority of Rider Agreement may have been incorrectly used."/>
    <s v="Item"/>
    <s v="sites/dmf/budget/Lists/NonProfit Tracker"/>
    <x v="3"/>
  </r>
  <r>
    <n v="1"/>
    <x v="19"/>
    <s v="​Transitional Housing"/>
    <s v="​Communal housing for up to 4 single women with a child to foster their ability to complete their education while living in a supportive structured environment"/>
    <x v="6"/>
    <x v="1"/>
    <s v="Cynthia Stevens"/>
    <x v="1"/>
    <s v="101.437405.51108.TRNH.1000.5H76"/>
    <m/>
    <n v="18685"/>
    <n v="0"/>
    <n v="18685"/>
    <s v="205-11-2"/>
    <s v="EP"/>
    <s v="A funding request is sent to the department during the budget process. Organization may choose to contact and/or submit a funding request to the County Board."/>
    <s v="_x000a_​Board Award"/>
    <s v="_x000a_7/1/16 - 6/30/17"/>
    <s v="​FY13-14 - $18,500_x000a_FY15-16 - $18,685"/>
    <s v="FY 2006"/>
    <s v="FY15 - increase of $185 to continue of services"/>
    <s v="Yes"/>
    <s v="# individuals served_x000a_# moving to permanent housing_x000a_% increase in employment income_x000a_median stay of participants_x000a_and others."/>
    <s v="None"/>
    <s v="Citizens Advisory Commission on Housing"/>
    <s v="Homeless adults, landlords and property management companies, Continuum of Care"/>
    <d v="2016-08-01T12:54:47"/>
    <s v="_x000a_Original Contract:https://arlingtonva.sharepoint.com/sites/dmf/budget/NonProfit%20Agreement%20Library/Borromeo%20Housing-Transitional%20Housing-DHS-EID-205-11-2.pdf_x000a_Contract Renwal:https://arlingtonva.sharepoint.com/sites/dmf/budget/Other%20Budget%20Documents/Borromeo%20Housing%20205-11-2%20FY17%20Renewal.pdf"/>
    <s v="https://arlingtonva.sharepoint.com/sites/dmf/budget/NonProfit%20Agreement%20Library/Borromeo%20Housing-Transitional%20Housing-DHS-EID-205-11-2.pdf"/>
    <s v="https://arlingtonva.sharepoint.com/sites/dmf/budget/Other%20Budget%20Documents/Borromeo%20Housing%20205-11-2%20FY17%20Renewal.pdf"/>
    <m/>
    <s v="General Fund Grant Agreement"/>
    <s v="Yes"/>
    <s v="Yes"/>
    <s v="_x000a_​NB-budget matches PSB."/>
    <s v="NMB-07/08/2016"/>
    <s v="_x000a_​NB-only see contract renewal attached, there are no metrics in the renewal."/>
    <s v="_x000a_​NB-ask about metrics. Dept Answer - See page 3 of attached agreement. Note that the contract document has a different contract number as it an old contract, and the only one available. New contract document should be available at Purchasing."/>
    <s v="Item"/>
    <s v="sites/dmf/budget/Lists/NonProfit Tracker"/>
    <x v="3"/>
  </r>
  <r>
    <n v="1"/>
    <x v="20"/>
    <s v="Case Management​"/>
    <s v="Services  to survivors of traumatic brain injury including long-term case management, employment assistance, independent living skills training, transportation, respite care, and recreational/socialization programs. The funding from Arlington specifically provides the cost of a part-time case manager for Arlington residents with brain injuries"/>
    <x v="9"/>
    <x v="7"/>
    <s v="Anthonia Sowho"/>
    <x v="3"/>
    <s v="101.456065.91104.0000.0000.0000"/>
    <m/>
    <n v="22921"/>
    <n v="0"/>
    <n v="22921"/>
    <m/>
    <s v="EP"/>
    <s v="Biennial application and request for proposal"/>
    <s v="​Application is reviewed by the Disability Advisory Commission."/>
    <s v="_x000a_7/1/16 - 6/30/17"/>
    <s v="FY09-11 - $22,735_x000a_FY12-16 - $22,508"/>
    <m/>
    <s v="FY13 - general increase for services"/>
    <s v="Yes"/>
    <s v="# of clients who demonstrate progress by achieving goals in their Individualized Service Plan. _x000a_- Ability to educate clients, families, and community members about brain injury and its unique impact on those we serve. _x000a_- Effectiveness of Staff  training and resources needed to successfully serve their clients and families_x000a_- BIS's ability to be accountable to the community on services provided, financial and internal accomplishments."/>
    <m/>
    <s v="Disability Advisory Commission"/>
    <s v="Residents diagnosed with brain injury and their families​"/>
    <d v="2016-07-28T08:51:45"/>
    <s v="_x000a_None"/>
    <m/>
    <m/>
    <m/>
    <s v="Exempt Purchase"/>
    <s v="No"/>
    <s v="No"/>
    <s v="_x000a_​NB-budget matches PSB under regionals."/>
    <s v="JWB-7/6"/>
    <s v="_x000a_May want to reduce description of services"/>
    <m/>
    <s v="Item"/>
    <s v="sites/dmf/budget/Lists/NonProfit Tracker"/>
    <x v="4"/>
  </r>
  <r>
    <n v="1"/>
    <x v="21"/>
    <s v="Shelter Services"/>
    <s v="​Operates a family shelter that provides serving up to 11 households per month"/>
    <x v="6"/>
    <x v="1"/>
    <s v="Cynthia Stevens"/>
    <x v="1"/>
    <s v="101.437405.51108.HMLS.1000.5H78"/>
    <s v="Use of County Space"/>
    <n v="413501"/>
    <n v="0"/>
    <n v="413501"/>
    <s v="204-11"/>
    <s v="EP"/>
    <s v="A funding request is sent to the department during the budget process. Organization may choose to contact and/or submit a funding request to the County Board."/>
    <s v="_x000a_​Board Award"/>
    <s v="_x000a_7/1/16 - 6/30/17"/>
    <s v="FY13-14  - $399,908_x000a_FY15 - $403,907"/>
    <s v="FY 2005"/>
    <s v="_x000a_​FY2015 increase of $3,999 due to the County Living Wage policy._x000a_FY2017 County Living Wage policy adjustment estimated at $9,594 will be added to the allocation for FY17."/>
    <s v="Yes"/>
    <s v="# individuals served_x000a_# moving to permanent housing_x000a_% increase in employment income_x000a_median stay of participants and others"/>
    <s v="None"/>
    <s v=" Citizens Advisory Commission on Housing; Partnership for Children Youth and Families"/>
    <s v="Homeless adults with children, landlords and property management companies, Arlington Public Schools, _x000a_ Continuum of Care"/>
    <d v="2016-08-01T12:54:56"/>
    <s v="_x000a_https://arlingtonva.sharepoint.com/sites/dmf/budget/Other%20Budget%20Documents/Bridges%20to%20Independence%20Shelter%20Services%20204-11%20%20FY17%20renewal.pdf"/>
    <s v="https://arlingtonva.sharepoint.com/sites/dmf/budget/Other%20Budget%20Documents/Bridges%20to%20Independence%20Shelter%20Services%20204-11%20%20FY17%20renewal.pdf"/>
    <m/>
    <m/>
    <s v="General Fund Grant Agreement"/>
    <s v="Yes"/>
    <s v="Yes"/>
    <s v="_x000a_​NB-FY17 budget is $403,907."/>
    <s v="NMB-07/08/2016"/>
    <s v="_x000a_​NB-contract provided is on the renewal with no metrics. Should APS be added as a stakeholder since this shelter serves children?"/>
    <s v="_x000a_​NB-can you provide metrics?"/>
    <s v="Item"/>
    <s v="sites/dmf/budget/Lists/NonProfit Tracker"/>
    <x v="3"/>
  </r>
  <r>
    <n v="1"/>
    <x v="21"/>
    <s v="​Rapid Rehousing"/>
    <s v="​Rapid Rehousing for Homeless families that provides rental subsidies and case management to allow them time to gain economic stability"/>
    <x v="6"/>
    <x v="1"/>
    <s v="Cynthia Stevens"/>
    <x v="1"/>
    <s v="101.437405.51108.TRNH.1000.5H79"/>
    <m/>
    <n v="97815"/>
    <n v="0"/>
    <n v="97815"/>
    <s v="205-11-1"/>
    <s v="EP"/>
    <s v="A funding request is sent to the department during the budget process. Organization may choose to contact and/or submit a funding request to the County Board."/>
    <s v="_x000a_​Board Award"/>
    <s v="_x000a_7/1/16 - 6/30/17"/>
    <s v="FY13-14 - $96,847_x000a_FY15 - $97,815"/>
    <s v="FY 2007"/>
    <s v="FY15 - increased by $968 for continuation of services"/>
    <s v="Yes"/>
    <s v="-quarterly reports_x000a_-annual reports including total number of households who exited the program between three and six months ago and between six months and nine months ago.  For each time set, the following information is provided:  _x000a_# of these households that exited to Housing Grants;_x000a_# of total households that are still in permanent housing;_x000a_# of total households that were not able to be contacted; _x000a_# of total households that have been known to have lost housing."/>
    <s v="None"/>
    <s v="Citizens Advisory Commission on Housing"/>
    <s v="Homeless adults with children, landlords and property management companies, _x000a_ Continuum of Care"/>
    <d v="2016-08-01T12:54:51"/>
    <s v="_x000a_https://arlingtonva.sharepoint.com/sites/dmf/budget/Other%20Budget%20Documents/Bridges%20to%20Independence,%20Rapid%20Rehousing%20205-11-1%20AMENDMENT%20FY17.pdf"/>
    <s v="https://arlingtonva.sharepoint.com/sites/dmf/budget/NonProfit%20Agreement%20Library/Bridges%20to%20Independence-Rapid%20Rehousing-DHS-Bridges%20to%20Independence%2C%20Rapid%20Rehousing%20205-11-1%20AMENDMENT%20FY17.pdf?d=wd99b714fd30244d6912a8afe7a0b6240"/>
    <m/>
    <m/>
    <s v="General Fund Grant Agreement"/>
    <s v="Yes"/>
    <s v="Yes"/>
    <s v="_x000a_​NB-budget matches PSB."/>
    <s v="NMB-07/08/16"/>
    <s v="_x000a_​NB-FY 2017 funding history note is inconsistent with  FY 2017 budget, there was no increase in FY 2017. They must have meant FY 2015."/>
    <m/>
    <s v="Item"/>
    <s v="sites/dmf/budget/Lists/NonProfit Tracker"/>
    <x v="3"/>
  </r>
  <r>
    <n v="1"/>
    <x v="22"/>
    <s v="Bucking​ham Youth Brigade"/>
    <s v="Encourages civic involvement and develop leadership among youth and their families in the Buckingham Neighborhood Strategy Area (NSA)"/>
    <x v="10"/>
    <x v="0"/>
    <s v="Caitlin Jones"/>
    <x v="0"/>
    <s v="206.456300.72405.0000.0641.6DYB"/>
    <m/>
    <n v="0"/>
    <n v="19000"/>
    <n v="19000"/>
    <m/>
    <s v="EP"/>
    <s v="​Applied to the Community Development Fund"/>
    <s v="CDCAC"/>
    <s v="_x000a_7/1/16 - 6/30/17"/>
    <s v="FY05-12 - $18,200_x000a_FY13-16 - $16,000"/>
    <s v="FY 2001"/>
    <s v="_x000a_​FY2017, funding was increased to non-profits receiving less than $20,000."/>
    <s v="Yes"/>
    <s v="# teens enrolled_x000a_# enrolled teens who demonstrate improvement in four skill areas_x000a_# students participating in the program for 26 weeks or more_x000a_# educational, cultural or community events attended by BYB participants_x000a_# teens employed or volunteering 20 hours per week or more in the summer_x000a_# teens earning at least 20 points per month_x000a_# participants reporting satisfaction with the program"/>
    <s v="None"/>
    <s v="Community Development Citizens Advisory Commission"/>
    <s v="Youth in the Buckingham neighborhood"/>
    <d v="2016-08-01T12:46:02"/>
    <s v="_x000a_https://arlingtonva.sharepoint.com/sites/dmf/budget/Lists/NonProfit%20Tracker/Attachments/19/BUGATA%20-%20CDBG%20FY16.pdf"/>
    <s v="https://arlingtonva.sharepoint.com/sites/dmf/budget/Lists/NonProfit%20Tracker/Attachments/19/BUGATA%20-%20CDBG%20FY16.pdf"/>
    <m/>
    <m/>
    <s v="General Fund Grant Agreement"/>
    <s v="Yes"/>
    <s v="Yes"/>
    <s v="_x000a_​NB-budget matches the FY17 CD Fund table; money is budgeted to task after adoption."/>
    <s v="NMB-07/07/2016"/>
    <s v="_x000a_​NB-why was funding increased to non-profits receiving less than $20K?  What was the reasoning for making that decision?"/>
    <s v="_x000a_​NB-one metric mentions number of teens earning 20 points or more. What are the points for?  points are to incentivize students for participating in community activities and work shops."/>
    <s v="Item"/>
    <s v="sites/dmf/budget/Lists/NonProfit Tracker"/>
    <x v="0"/>
  </r>
  <r>
    <n v="1"/>
    <x v="22"/>
    <s v="Tenant Outreach Promotora"/>
    <s v="General Funds to BU-GATA to increase participation of low-income Latino and other immigrants in County activities and processes.  Activities will include outreach, workshops, and facilitation"/>
    <x v="10"/>
    <x v="0"/>
    <s v="Rolda Nedd"/>
    <x v="1"/>
    <s v="101.437405.72401.0000.0000.0000"/>
    <m/>
    <n v="50000"/>
    <n v="0"/>
    <n v="50000"/>
    <s v="Exempt Purchase"/>
    <s v="EP"/>
    <s v="Request to the County Board"/>
    <s v="Applied to the Community Development Fund but was not recommended for funding. Appealed to the County Board."/>
    <s v="_x000a_7/1/16 - 6/30/17"/>
    <s v="FY13-16 - $50,000 one time  _x000a_"/>
    <s v="FY 2013"/>
    <s v="FY17 - One-time funding was converted to ongoing funding."/>
    <s v="Yes"/>
    <s v="# of workshops held to educate limited English-speaking tenants about available services_x000a_# of participants educated_x000a_# of limited English-speaking tenants who take advantage of services and programs they learned about at a BU-GATA-hosted workshop_x000a_# of door-to-door outreach campaigns conducted by BU-GATA promotoras or staff"/>
    <s v="None"/>
    <s v="Tenant Landlord Commission;_x000a_ Community Development Citizens Advisory Commission"/>
    <s v="Buckingham residents"/>
    <m/>
    <s v="Yes"/>
    <s v="https://arlingtonva.sharepoint.com/sites/dmf/budget/_layouts/15/guestaccess.aspx?guestaccesstoken=1Hvavkswz%2fYIx2DEVXiCreTWDcXmrEFrS5qeKfMpMCI%3d&amp;docid=2_171b8590256244cfea264f9240c91e645&amp;rev=1"/>
    <m/>
    <m/>
    <s v="General Fund Grant Agreement"/>
    <m/>
    <m/>
    <m/>
    <m/>
    <m/>
    <m/>
    <m/>
    <m/>
    <x v="3"/>
  </r>
  <r>
    <n v="1"/>
    <x v="23"/>
    <s v="​Small Business Assistance"/>
    <s v="​Counseling to assist low- and moderate-income people with business creation, retention, and expansion"/>
    <x v="7"/>
    <x v="0"/>
    <s v="Caitlin Jones"/>
    <x v="0"/>
    <s v="206.456300.72405.0000.0642.6KHF"/>
    <s v="​BDAG has space in the DHS building in the AEC office."/>
    <n v="0"/>
    <n v="43500"/>
    <n v="43500"/>
    <m/>
    <s v="EP"/>
    <s v="​Applied to the Community Development Fund"/>
    <s v="CDCAC"/>
    <s v="_x000a_7/1/16 - 6/30/17"/>
    <s v="FY10-12 - $50,000_x000a_FY13-14 - $44,500 _x000a_FY15 - $43,500"/>
    <s v="FY 1999"/>
    <s v="FY13 - had a funding cut to the CDBG program and BDAG was reduced in funds"/>
    <s v="Yes"/>
    <s v="# new businesses assisted to open_x000a_# existing businesses assisted to expand_x000a_# successful business retentions_x000a_% of new BDAG assisted businesses, still operating after 1 year_x000a_ Customer service / client satisfaction surveys completed_x000a_Program delivery cost per business assisted"/>
    <s v="None"/>
    <s v="Alexandria/Arlington Regional Workforce Council"/>
    <s v="People who wish to start or expand businesses"/>
    <d v="2016-08-01T12:45:43"/>
    <s v="_x000a_https://arlingtonva.sharepoint.com/sites/dmf/budget/Lists/NonProfit%20Tracker/Attachments/18/BDAG%20FY16.pdf"/>
    <s v="https://arlingtonva.sharepoint.com/sites/dmf/budget/Lists/NonProfit%20Tracker/Attachments/18/BDAG%20FY16.pdf"/>
    <m/>
    <m/>
    <s v="General Fund Grant Agreement"/>
    <s v="Yes"/>
    <s v="Yes"/>
    <s v="_x000a_​NB-budget matches the FY17 CD Fund table; money is budgeted to task after adoption."/>
    <s v="NMB-07/07/2016"/>
    <s v="_x000a_​NB-not sure what note in the committee column means. Should Chamber of Commerce be added to list of stakeholders? Metrics on job created are include in the FY 2016 agreement, but not in the tracker, were they removed for FY 2017?"/>
    <s v="Sswan sent metrics via email on 7/19/16. Commission column should say Arl/Aex Investment Board, AED too."/>
    <s v="Item"/>
    <s v="sites/dmf/budget/Lists/NonProfit Tracker"/>
    <x v="0"/>
  </r>
  <r>
    <n v="1"/>
    <x v="24"/>
    <s v="Tenant Outreach "/>
    <s v="BRAVO educates and assists low and moderate income tenants in Arlington including providing door to door outreach to rental communities offering information about tenant rights in English and Spanish."/>
    <x v="6"/>
    <x v="0"/>
    <s v="Hector Mercado"/>
    <x v="1"/>
    <s v="101.437405.72404.0000.0000.0000  may be moved to CC72408 in FY17"/>
    <m/>
    <n v="84150"/>
    <n v="0"/>
    <n v="84150"/>
    <s v="677-12"/>
    <s v="EP"/>
    <s v="Request to the County Board during the budget process"/>
    <s v="Board Award"/>
    <s v="_x000a_7/1/16 - 6/30/17"/>
    <s v="FY08 - 35,000_x000a_FY09-10 - 85,000_x000a_FY11-12 - $94,150_x000a_FY13-16 - $84,150"/>
    <s v="FY 2008"/>
    <s v="FY11 and 12 funding was bumped up for capacity building.  Then funding was reduced to the current level of $84,150."/>
    <s v="No"/>
    <s v="None"/>
    <s v="None"/>
    <s v="Tenant Landlord Commission; _x000a_Community Development Citizens Advisory Commission"/>
    <s v="tenants, landlords"/>
    <m/>
    <s v="Yes"/>
    <s v="https://arlingtonva.sharepoint.com/sites/dmf/budget/_layouts/15/guestaccess.aspx?guestaccesstoken=RIjizD4Txm0JfsPY21oO7Uw%2bNoGxcKJH%2bwmxo%2bW4M%2bk%3d&amp;docid=2_1757a8b8bdc6a464b87c376f16348d70b&amp;rev=1"/>
    <m/>
    <m/>
    <s v="Competitively Bid Contract"/>
    <m/>
    <m/>
    <m/>
    <m/>
    <m/>
    <m/>
    <m/>
    <m/>
    <x v="3"/>
  </r>
  <r>
    <n v="1"/>
    <x v="25"/>
    <s v="​The Alexandria Community Services Board (CSB)"/>
    <s v="Methadone detox and linkage to continuing services for Arlington residents"/>
    <x v="1"/>
    <x v="1"/>
    <s v="Joe Bullock"/>
    <x v="1"/>
    <s v="101.456000.52205.0000.4300.3335"/>
    <m/>
    <n v="99089"/>
    <n v="0"/>
    <n v="99089"/>
    <s v="16-012"/>
    <s v="_x000a_Sole Source"/>
    <s v="_x000a_None, this is another local agency."/>
    <s v="_x000a_​Internal Department Review"/>
    <s v="_x000a_7/1/16 - 6/30/17"/>
    <s v="​FY13-16 - $99,089"/>
    <s v="FY 2013"/>
    <s v="N/A"/>
    <s v="Yes"/>
    <s v="Clinicians and staff review client progress and services provided."/>
    <s v="None"/>
    <s v="_x000a_Community Services Board"/>
    <s v="Community Service Board (CSB), Behavioral Health Division (BHD) clients"/>
    <d v="2016-08-01T13:15:10"/>
    <s v="_x000a_https://arlingtonva.sharepoint.com/sites/dmf/budget/Lists/NonProfit%20Tracker/Attachments/76/16-012-SS.pdf"/>
    <s v="https://arlingtonva.sharepoint.com/sites/dmf/budget/Lists/NonProfit%20Tracker/Attachments/76/16-012-SS.pdf"/>
    <m/>
    <m/>
    <s v="Sole Source"/>
    <s v="Yes"/>
    <s v="Yes"/>
    <s v="_x000a_NB-$0 budget in PSB. ACC was corrected. Budget matches PSB"/>
    <s v="NMB-07/08/2016"/>
    <s v="_x000a_​NB-metrics appear on page 14 of the contract PDF. Need to confirm purchasing vehicles.  The agreement is a sole source, but the purchasing authority is listed as an exempt purchase as is the evaluation method.  Need to double-check the purchasing and evaluation columns."/>
    <s v="_x000a_​NB-ask dept about budget location-corrected"/>
    <s v="Item"/>
    <s v="sites/dmf/budget/Lists/NonProfit Tracker"/>
    <x v="1"/>
  </r>
  <r>
    <n v="1"/>
    <x v="26"/>
    <s v="Clarendon Alliance Partnership​"/>
    <s v="Improve the health and vitality of the Clarendon Corridor through events and activities"/>
    <x v="7"/>
    <x v="5"/>
    <s v="Karen Vasquez"/>
    <x v="1"/>
    <s v="101.456000.71200.0000.0000.5535"/>
    <m/>
    <n v="80000"/>
    <n v="0"/>
    <n v="80000"/>
    <m/>
    <s v="EP"/>
    <s v="_x000a_​Clarendon Alliance has pursued additional funding through County Board lobbying efforts. For FY 2017 the Board granted resources through funding to the Marymount Nonprofit Resource Center, which was directed to put funding toward assisting the Alliance."/>
    <s v="_x000a_​Internal Department Review"/>
    <s v="_x000a_7/1/16 - 6/30/17"/>
    <s v="FY10-16 - ​$80,000"/>
    <s v="FY 2010"/>
    <s v="`"/>
    <s v="_x000a_No"/>
    <s v="None"/>
    <s v="_x000a_Clarendon Alliance, to build meaningful capacity will request more funding from the County to aid with immediate cash-flow requirements and to assist in defining the commitment for services, which in turn could help with their development efforts."/>
    <s v="_x000a_​Economic Development Commission"/>
    <s v="Clarendon area businesses and residents, Attendees to sponsored events (Clarendon Day, the Clarendon-Courthouse Mardi Gras Parade, the Urban Village Market at Courthouse, the Clarendon Farmers Market, the Arlington Art Festival)."/>
    <d v="2016-07-28T08:43:06"/>
    <s v="_x000a_None"/>
    <m/>
    <m/>
    <m/>
    <s v="Exempt Purchase"/>
    <s v="Yes"/>
    <s v="No"/>
    <s v="_x000a_​$373,500 budget in PSB."/>
    <s v="JWB-7/6"/>
    <s v="_x000a_Need to alter anticipated changes line wording - done"/>
    <s v="_x000a_Is there agreement? Any anticipated changes for next FY? DMF needs to revise the anticipated changes section.  Also the account code provided has no $ budgeted."/>
    <s v="Item"/>
    <s v="sites/dmf/budget/Lists/NonProfit Tracker"/>
    <x v="3"/>
  </r>
  <r>
    <n v="1"/>
    <x v="27"/>
    <s v="PRIDE (People Regaining Independence and Developing Experiences)"/>
    <s v="Provides services to individuals over 65 with vision loss"/>
    <x v="2"/>
    <x v="7"/>
    <s v="Anthonia Sowho"/>
    <x v="3"/>
    <s v="101.456072.91104.0000.0000.0000"/>
    <m/>
    <n v="29576"/>
    <n v="0"/>
    <n v="29576"/>
    <m/>
    <s v="EP"/>
    <s v="Biennial application and request for proposal"/>
    <s v="​Application is reviewed by the Disability Advisory Commission."/>
    <s v="_x000a_7/1/16 - 6/30/17"/>
    <s v="FY10-11 - $29,458_x000a_FY12-16 - $29,163"/>
    <m/>
    <s v="FY12 - decreased"/>
    <s v="Yes"/>
    <s v="Specific program objectives are measured: _x000a_ability to provide independent living skills;_x000a_social/recreational and support services; _x000a_effectiveness in increasing sensitivity and awareness of family members and community; ability to promote independence among seniors;_x000a_ability to provide tools to assist in the maintenance of vision loss. "/>
    <s v="None"/>
    <s v="Disability Advisory Commission"/>
    <s v="Residents who are blind or experience limited vision and their families"/>
    <d v="2016-07-28T08:51:49"/>
    <s v="_x000a_None"/>
    <m/>
    <m/>
    <m/>
    <s v="Exempt Purchase"/>
    <s v="No"/>
    <s v="No"/>
    <s v="_x000a_​NB-budget matches PSB."/>
    <s v="JWB-7/6"/>
    <s v="_x000a_Need agreement"/>
    <m/>
    <s v="Item"/>
    <s v="sites/dmf/budget/Lists/NonProfit Tracker"/>
    <x v="4"/>
  </r>
  <r>
    <n v="1"/>
    <x v="28"/>
    <s v="​CPRO Partnership"/>
    <s v="Coalition whose mission is to promote and connect business and community along Columbia Pike"/>
    <x v="7"/>
    <x v="5"/>
    <s v="Karen Vasquez"/>
    <x v="1"/>
    <s v="101.456000.71200.0000.0000.5535"/>
    <m/>
    <n v="200000"/>
    <n v="0"/>
    <n v="200000"/>
    <m/>
    <s v="EP"/>
    <s v="_x000a_​Has pursued additional funding through County Board lobbying efforts."/>
    <s v="_x000a_​Internal Department Review"/>
    <s v="_x000a_7/1/16 - 6/30/17"/>
    <s v="​FY15 - $100,000_x000a_FY16 - $200,000"/>
    <s v="FY 2010"/>
    <s v="FY16 - Increased by $100,000 as a result of successful lobbying and support by AED staff. This increase has improved capacity within the organization and is helping develop a strategic vision and priorities for the organization."/>
    <s v="Yes"/>
    <s v="AED tracks CPRO's annual revenue. The County's informal agreement with CPRO is based on revenue matched funding, where the first $100,000 of County funding is matched based on the amount listed in CPRO's revenue sheet."/>
    <m/>
    <s v="_x000a_​Economic Development Commission"/>
    <s v="Columbia Pike Area businesses and residents. Attendees of CPRO sponsored events such as the Farmers Market, Movie Nights and the Columbia Pike Blues Festival."/>
    <d v="2016-07-28T08:45:04"/>
    <s v="_x000a_None"/>
    <m/>
    <m/>
    <m/>
    <s v="Exempt Purchase"/>
    <s v="Yes"/>
    <s v="No"/>
    <s v="_x000a_$373,500 budget in PSB."/>
    <s v="JWB- 7/6"/>
    <m/>
    <s v="_x000a_No metrics or goals established by CPRO? Need to update their metrics and revenue matching."/>
    <s v="Item"/>
    <s v="sites/dmf/budget/Lists/NonProfit Tracker"/>
    <x v="3"/>
  </r>
  <r>
    <n v="1"/>
    <x v="29"/>
    <s v="​Residential Services"/>
    <s v="​Provide residential supports to adults with intellectual and developmental disabilities"/>
    <x v="9"/>
    <x v="1"/>
    <s v="Jennifer McKinney Acheson"/>
    <x v="1"/>
    <s v="​101.456000.53208.0000.0000.M551_x000a_101.456000.53208.0000.4440.M551"/>
    <m/>
    <n v="256623"/>
    <n v="0"/>
    <n v="256623"/>
    <s v="514-12"/>
    <s v="RFP"/>
    <s v="_x000a_​RFP"/>
    <s v="RFP"/>
    <s v="_x000a_7/1/16 - 6/30/17"/>
    <s v="​FY13-14 - $254,082_x000a_FY15 - $256,623"/>
    <s v="FY 2006"/>
    <s v="_x000a_FY 2014, COLA ​"/>
    <s v="Yes"/>
    <s v="-individual service reports_x000a_-quarterly progress reports_x000a_-incident reports_x000a_-discharge reports_x000a_-licensure reports and corrective action plans_x000a_-citizen complaints_x000a_-qualitative outcome data_x000a_-data for in-home services"/>
    <s v="None"/>
    <s v="Disability Advisory Commission;_x000a_Commission on Aging; _x000a_Community Services Board"/>
    <s v="Adults with intellectual and developmental disabilities residing in group homes and/or living independently"/>
    <d v="2016-08-01T13:13:55"/>
    <s v="_x000a_https://arlingtonva.sharepoint.com/sites/dmf/budget/Lists/NonProfit%20Tracker/Attachments/69/CLA.514-12.pdf_x000a_https://arlingtonva.sharepoint.com/sites/dmf/budget/Lists/NonProfit%20Tracker/Attachments/69/CLA%20Renewal%20Contract%20No%20%20514-12%20FY16.pdf"/>
    <s v="https://arlingtonva.sharepoint.com/sites/dmf/budget/Lists/NonProfit%20Tracker/Attachments/69/CLA.514-12.pdf"/>
    <s v="https://arlingtonva.sharepoint.com/sites/dmf/budget/Lists/NonProfit%20Tracker/Attachments/69/CLA%20Renewal%20Contract%20No%20%20514-12%20FY16.pdf"/>
    <m/>
    <s v="Competitively Bid Contract"/>
    <s v="Yes"/>
    <s v="Yes"/>
    <s v="_x000a_​NB-$0 budget in PSB. The ACCs entered are where the expenses are charged, all budget is currently maintained in 101.456000.53208.0.0.0."/>
    <s v="NMB-07/08/2016"/>
    <s v="_x000a_​NB-reporting requirements appear on page 33 of attachment CLA.514.12.  these reference numerous metrics."/>
    <s v="_x000a_​NB-ask Jim about budget location."/>
    <s v="Item"/>
    <s v="sites/dmf/budget/Lists/NonProfit Tracker"/>
    <x v="1"/>
  </r>
  <r>
    <n v="1"/>
    <x v="30"/>
    <s v="​Mental Health Transitions Program"/>
    <s v="Provides supportive housing services for adults with serious mental illness and prevents homelessness"/>
    <x v="6"/>
    <x v="0"/>
    <s v="Rolda Nedd"/>
    <x v="0"/>
    <s v="206.456300.72405.0000.0642.6HCR"/>
    <m/>
    <n v="0"/>
    <n v="25000"/>
    <n v="25000"/>
    <m/>
    <s v="EP"/>
    <s v="_x000a_Applied to the Community Development Fund"/>
    <s v="CDCAC"/>
    <s v="_x000a_7/1/16 - 6/30/17"/>
    <s v=" FY 15-16  - AHIF two year housing services grant. _x000a_"/>
    <s v="FY 2015"/>
    <s v="N/A"/>
    <s v="Yes"/>
    <s v="# of individuals who receive transitional housing with individualized supports_x000a_# of individuals who obtain secured permanent housing with appropriate supports_x000a_Cost per participant"/>
    <s v="None"/>
    <s v="Disability Advisory Commission; _x000a_Community Development Citizens Advisory Committee"/>
    <s v="People with mental health issues who want to transition to permanent supportive housing"/>
    <d v="2016-08-01T10:15:51"/>
    <s v="_x000a_https://arlingtonva.sharepoint.com/sites/dmf/budget/Lists/NonProfit%20Tracker/Attachments/8/CRI%20-%20AHIF%20FY16.pdf"/>
    <s v="/sites/DMF/budget/Lists/NonProfit%20Tracker/Attachments/8/CRI%20-%20AHIF%20FY16.pdf"/>
    <m/>
    <m/>
    <s v="General Fund Grant Agreement"/>
    <s v="Yes"/>
    <s v="Yes"/>
    <s v="_x000a_​NB-budget matches the FY17 CD Fund table; money is budgeted to task after adoption."/>
    <s v="NMB-07/07/2016."/>
    <s v="_x000a_​NB-may need to add families of persons with mental illness to stakeholders column. Check that the right agreement is attached.  Fy16 agreement says AHIF b/c that's where it was funded last year."/>
    <s v="_x000a_​NB-what exactly is community living support (a casework who provided dedicated assistance, group home type housing)? AHIF agreement says $35K over two years, the FY 2017 budget says $25K in one year.  How can there be no funding change from previous years?  - CDBG funding now not AHIF."/>
    <s v="Item"/>
    <s v="sites/dmf/budget/Lists/NonProfit Tracker"/>
    <x v="0"/>
  </r>
  <r>
    <n v="1"/>
    <x v="30"/>
    <s v="Residential Services"/>
    <s v="​Provides mental health group home services for up to 29 Arlington clients with serious mental Illness"/>
    <x v="1"/>
    <x v="1"/>
    <s v="Chinomso Ememe"/>
    <x v="1"/>
    <s v="101.456000.52159.0000.1000.1521 101.456000.52159.0000.3100.1521_x000a_101.456000.52159.0000.3103.1581​_x000a_101.456000.52159.0000.3148.1551_x000a_101.456000.52159.0000.1000.1551"/>
    <m/>
    <n v="1704586"/>
    <n v="0"/>
    <n v="1704586"/>
    <s v="233-11"/>
    <s v="RFP"/>
    <s v="RFP"/>
    <s v="RFP"/>
    <s v="_x000a_7/1/16 - 6/30/17"/>
    <s v="​FY13 - $1,655,188_x000a_FY14 - $1,651,551_x000a_FY15 - $1,695,668_x000a_FY16 - $1,701,574_x000a_"/>
    <s v="FY 2013"/>
    <s v="FY16 - increase in services provided"/>
    <s v="Yes"/>
    <s v="Clinicians track client progress and ensure facilities meet County standards."/>
    <s v="None"/>
    <s v="_x000a_Community Services Board"/>
    <s v="​​Community Service Board (CSB), Behavioral Health Division (BHD) clients"/>
    <d v="2016-08-01T13:15:14"/>
    <s v="_x000a_https://arlingtonva.sharepoint.com/sites/dmf/budget/Lists/NonProfit%20Tracker/Attachments/79/233-11(2012).pdf"/>
    <s v="https://arlingtonva.sharepoint.com/sites/dmf/budget/Lists/NonProfit%20Tracker/Attachments/79/233-11(2012).pdf"/>
    <m/>
    <m/>
    <s v="Competitively Bid Contract"/>
    <s v="Yes"/>
    <s v="Yes"/>
    <s v="_x000a_​NB-FY17 PSB budget for all lines only totals $1,681,495."/>
    <s v="NMB-07/08/2016"/>
    <s v="_x000a_​NB-program needs to be shortened considerably. Review description of services as well.  Reporting requirements begin  on page 26 of the contract PDF. BHD clients is a bit vague for stakeholders. Contract mentions transitional housing for persons aged 18 - 24. should young adults (18-24) be added as stakeholders?"/>
    <s v="_x000a_​NB-What does the  one-time $150K funding cover? It's not listed in the funding history. Ask for budget acc for the one-time money. Dept answers  -  The one time funding of $150,000 covers a building improvement project to expand capacity at the home. The amount is to be disbursed over 5 years to support the project which going through short term fluctuations and ensure the stability of the service. 2 years of funding remain ($60,000). No other relevant commissions._x000a_Column T updated. There are three different group home projects on this line. If that is not clear, they can be split further."/>
    <s v="Item"/>
    <s v="sites/dmf/budget/Lists/NonProfit Tracker"/>
    <x v="1"/>
  </r>
  <r>
    <n v="1"/>
    <x v="30"/>
    <s v="​Stabilization Services"/>
    <s v="_x000a_​Purchase supportive technological equipment for residents with intellectual disabilities living at Dolly Madison apartments and residents at a soon-to-be-developed location"/>
    <x v="9"/>
    <x v="0"/>
    <s v="Rolda Nedd"/>
    <x v="0"/>
    <s v="101.456300.91102.CRIT.0000.64SG"/>
    <m/>
    <n v="0"/>
    <n v="30000"/>
    <n v="30000"/>
    <m/>
    <s v="EP"/>
    <s v="​Applied to the Community Development Fund"/>
    <s v="CDCAC"/>
    <s v="_x000a_7/1/16 - 6/30/17"/>
    <s v=" FY 15-16  - AHIF two year housing services grant. "/>
    <s v="FY 2017"/>
    <s v="_x000a_​N/A"/>
    <s v="Yes"/>
    <s v="_x000a_​_x000a_- Maintain technological supports installed for 3 individuals._x000a_- Teach and reinforce skills surrounding the operation, maintenance and repair of technological supports_x000a_- All individuals will continue to reside in affordable, least restricted settings_x000a_- Individuals will participate in community integrated activities to give back to the community, with a special focus on engaging and educating Arlington partners on the benefits of technological supports for individuals with ID_x000a_- Skills learned will be transferable to a variety of settings and result in increased self-advocacy and involvement in these settings: employment sites, healthcare venues, local neighborhood._x000a_- Staff time devoted to building life skills"/>
    <s v="None"/>
    <s v="Community Development Citizens Advisory Committee; _x000a_Community Services Board;_x000a_Disability Advisory Commission"/>
    <s v="People with mental health issues living independently"/>
    <d v="2016-07-28T15:02:32"/>
    <s v="_x000a_None"/>
    <m/>
    <m/>
    <m/>
    <s v="General Fund Grant Agreement"/>
    <s v="Yes"/>
    <s v="No"/>
    <s v="_x000a_​NB-budget matches the FY17 CD Fund table; money is budgeted to task after adoption."/>
    <s v="NMB-07/07/2016"/>
    <s v="_x000a_​NB-reword description of services (takes of two year AHIF grant explanation because we have it in funding history). Should CSB be added in the commission category?"/>
    <s v="_x000a_​NB-what type of stabilization technology is used for people with mental health issues? this is the technology one that remind patients to take medication."/>
    <s v="Item"/>
    <s v="sites/dmf/budget/Lists/NonProfit Tracker"/>
    <x v="0"/>
  </r>
  <r>
    <n v="1"/>
    <x v="30"/>
    <s v="​Residential Services"/>
    <s v="​Congregate residential services, supervised apartment services and in-home residential services for individuals with intellectual and developmental disabilities"/>
    <x v="9"/>
    <x v="1"/>
    <s v="Jennifer McKinney Acheson"/>
    <x v="1"/>
    <s v="101.456000.53208.0000.0000.M521_x000a_101.456000.53208.0000.0000.M581_x000a_101.456000.53208.0000.4440.M521_x000a_101.456000.53208.0000.0000.M551"/>
    <m/>
    <n v="1547406"/>
    <n v="0"/>
    <n v="1547406"/>
    <s v="515-12"/>
    <s v="RFP"/>
    <s v="_x000a_​RFP"/>
    <s v="RFP"/>
    <s v="_x000a_7/1/16 - 6/30/17"/>
    <s v="​FY13-14 - $1,487,172_x000a_FY15 - $1,502,044_x000a_FY16 - $1,532,085"/>
    <s v="FY 2013"/>
    <s v="FY17-CPI contract"/>
    <s v="Yes"/>
    <s v="-support plans_x000a_-person-centered reviews_x000a_-incident reports, _x000a_-discharge reports_x000a_-licensure and corrective action plans_x000a_-citizen complaints_x000a_-data for in-home services _x000a_-qualitative outcome data"/>
    <s v="None"/>
    <s v="Disability Advisory Commission;_x000a_Commission on Aging; _x000a_Community Services Board"/>
    <s v="Adults with intellectual and developmental disabilities residing in group homes, living independently, and those that receive in-home services"/>
    <d v="2016-08-01T13:14:16"/>
    <s v="_x000a_https://arlingtonva.sharepoint.com/sites/dmf/budget/Lists/NonProfit%20Tracker/Attachments/70/NOA%20515-12.pdf_x000a_https://arlingtonva.sharepoint.com/sites/dmf/budget/Lists/NonProfit%20Tracker/Attachments/70/CRI%20Amendments%20515-12A7%20and%20A8.pdf"/>
    <s v="https://arlingtonva.sharepoint.com/sites/dmf/budget/Lists/NonProfit%20Tracker/Attachments/70/NOA%20515-12.pdf"/>
    <s v="https://arlingtonva.sharepoint.com/sites/dmf/budget/Lists/NonProfit%20Tracker/Attachments/70/CRI%20Amendments%20515-12A7%20and%20A8.pdf"/>
    <m/>
    <s v="Competitively Bid Contract"/>
    <s v="Yes"/>
    <s v="Yes"/>
    <s v="_x000a_​NB-$0 budget in PSB."/>
    <s v="NMB-07/08/2016"/>
    <s v="_x000a_​NB-for metrics see also attachment NOA 515-12, exhibit A section V and VI."/>
    <s v="_x000a_​NB-ask Jim about budget location. Dept Answers - The ACCs entered are where the expenses are charged, all budget is currently maintained in 101.456000.53208.0.0.0."/>
    <s v="Item"/>
    <s v="sites/dmf/budget/Lists/NonProfit Tracker"/>
    <x v="1"/>
  </r>
  <r>
    <n v="1"/>
    <x v="31"/>
    <s v="​Residential support services for intellectually disabled"/>
    <s v="​Congregate residential services for individuals with intellectual disabilities"/>
    <x v="9"/>
    <x v="1"/>
    <s v="Jennifer McKinney Acheson"/>
    <x v="1"/>
    <s v="101.456000.53208.0000.0000.M521_x000a_101.456000.53208.0000.0000.M551"/>
    <m/>
    <n v="255840"/>
    <n v="0"/>
    <n v="255840"/>
    <s v="518-12"/>
    <s v="RFP"/>
    <s v="_x000a_​RFP"/>
    <s v="RFP"/>
    <s v="_x000a_7/1/16 - 6/30/17"/>
    <s v="​FY13 - $258,871_x000a_FY14 - $251,871_x000a_FY15 - $261,460_x000a_FY16 - $255,840"/>
    <s v="FY 2006"/>
    <s v="FY16"/>
    <s v="Yes"/>
    <s v="-individual service reviews _x000a_-quarterly progress reports_x000a_-incident reports _x000a_-discharge reports _x000a_-licensure and corrective action plans _x000a_-citizen complaints _x000a_-data for in-home services_x000a_-qualitative outcome data"/>
    <s v="None"/>
    <s v="Disability Advisory Commission;_x000a_Commission on Aging; _x000a_Community Services Board"/>
    <s v="Adults with intellectual and developmental disabilities residing in group homes, living independently, and those that receive in-home services"/>
    <d v="2016-08-01T13:14:21"/>
    <s v="_x000a_https://arlingtonva.sharepoint.com/sites/dmf/budget/Lists/NonProfit%20Tracker/Attachments/71/CSI%20Renewal%20Contract%20No%20%20518-12%20FY16.pdf_x000a_https://arlingtonva.sharepoint.com/sites/dmf/budget/Lists/NonProfit%20Tracker/Attachments/71/518-12.pdf"/>
    <s v="https://arlingtonva.sharepoint.com/sites/dmf/budget/Lists/NonProfit%20Tracker/Attachments/71/CSI%20Renewal%20Contract%20No%20%20518-12%20FY16.pdf"/>
    <s v="https://arlingtonva.sharepoint.com/sites/dmf/budget/Lists/NonProfit%20Tracker/Attachments/71/518-12.pdf"/>
    <m/>
    <s v="Competitively Bid Contract"/>
    <s v="Yes"/>
    <s v="Yes"/>
    <s v="_x000a_​NB-$0 budget in PSB."/>
    <s v="NMB-07/08/2016"/>
    <s v="_x000a_​NB-why has funding decreased? See page 33 and 34 of original contract for metric details."/>
    <s v="_x000a_​NB-ask dept about budget location Dept. Answers - The ACCs entered are where the expenses are charged, all budget is currently maintained in 101.456000.53208.0.0.0.  Funding decrease in FY15 related to change in services for the clients that were served, there are different rates for different services, based on client needs."/>
    <s v="Item"/>
    <s v="sites/dmf/budget/Lists/NonProfit Tracker"/>
    <x v="1"/>
  </r>
  <r>
    <n v="1"/>
    <x v="32"/>
    <s v="​Assisted Living Program"/>
    <s v="_x000a_​Assisted living care to low income seniors &amp; meal subsidy via AAA funding"/>
    <x v="2"/>
    <x v="1"/>
    <s v="Maimoona Bah-Duckenfield"/>
    <x v="1"/>
    <s v="101.437405.53103.AASV.0000.40CG  101.437405.53103.AADF.0000.40CG_x000a_101.437405.53101.AAAP.4050.4091 101.437405.53101.AAAP.4050.409F 101.437405.53102.AAAP.4000.4091"/>
    <m/>
    <n v="795027"/>
    <n v="0"/>
    <n v="795027"/>
    <s v="306-10"/>
    <s v="EP"/>
    <s v="Request to the County Board during the budget process"/>
    <s v="_x000a_​Board Award"/>
    <s v="_x000a_7/1/16 - 6/30/17"/>
    <s v="​FY13 - $447,079_x000a_FY14 - $675,079_x000a_FY15 - $658,004_x000a_FY16 - $667,027"/>
    <s v="FY 2010"/>
    <s v="FY17 - Board added $107,930 to support 30 clients in the Culpepper Gardens III Assisted Living Facility with supportive services."/>
    <s v="Yes"/>
    <s v="Monthly financial reports and monthly program reports including the following measures: _x000a_# of level I, II, and III residents receiving subsidy for care/meals; _x000a_# of level I, II and II residents paying privately for care/meals; _x000a_# or resident subsidized since original contract, in a fiscal year; _x000a_# of residents receiving insulin injections; _x000a_# of subsidized meals served per person."/>
    <s v="None"/>
    <s v="_x000a_​Commission on Aging;_x000a_Commission on Long Term Care Residences; _x000a_Community Services Board"/>
    <s v="Residents of Culpepper Garden and Arlington County Residents"/>
    <d v="2016-08-01T13:17:45"/>
    <s v="Original Contract:_x000a_https://arlingtonva.sharepoint.com/sites/dmf/budget/Lists/NonProfit%20Tracker/Attachments/100/306-10%20Culpepper%20Garden%20III%20assisted%20lvg.pdf_x000a_Prior Renewal:https://arlingtonva.sharepoint.com/sites/dmf/budget/Lists/NonProfit%20Tracker/Attachments/100/Culpepper%20Garden%20III%20Assisted%20Living%20306-10.pdf_x000a_Latest Renewal:https://arlingtonva.sharepoint.com/sites/dmf/budget/NonProfit%20Agreement%20Library/Culpepper%20Garden%20Assisted%20Living%20Program-ADSD-DHS-306-10%20Amendment%20No%2015.pdf"/>
    <s v="https://arlingtonva.sharepoint.com/sites/dmf/budget/Lists/NonProfit%20Tracker/Attachments/100/306-10%20Culpepper%20Garden%20III%20assisted%20lvg.pdf"/>
    <s v="https://arlingtonva.sharepoint.com/sites/dmf/budget/Lists/NonProfit%20Tracker/Attachments/100/Culpepper%20Garden%20III%20Assisted%20Living%20306-10.pdf"/>
    <s v="https://arlingtonva.sharepoint.com/sites/dmf/budget/NonProfit%20Agreement%20Library/Culpepper%20Garden%20Assisted%20Living%20Program-ADSD-DHS-306-10%20Amendment%20No%2015.pdf"/>
    <s v="Contract"/>
    <s v="Yes"/>
    <s v="Yes"/>
    <s v="_x000a_​NB-$0 budget in PSB. Double-check ACCS and compare to notes of FY17 Adopted changes."/>
    <s v="NMB-07/11/2016"/>
    <s v="_x000a_​NB- need to spell out that these are services for seniors in the program name and description. What does AAA stand for Area Agency on Aging? Need to add the one-time FY 2017 money to the funding history. Double-check that amount match A1. No explanation about FY 2017 funding increase. Metrics start on page 12 of the earlier agreement."/>
    <s v="_x000a_​NB-do we any more recent contract information (last contract end date listed is 6/30/2014)? Ask about budget location. Dept Answers - Yes, there is a new amendment with updated SOW for FY17, agreement attached.  Account codes modified in column H, but  please check them again, this is where the money has always been budgeted for Culpepper Garden. 101.437405.53104.0.0.40CG = $581,647/101.437405.53104.0.0.4091 = $191,157 (70K of this)."/>
    <s v="Item"/>
    <s v="sites/dmf/budget/Lists/NonProfit Tracker"/>
    <x v="3"/>
  </r>
  <r>
    <n v="1"/>
    <x v="33"/>
    <s v="​Career Navigation"/>
    <s v="​Provide job training and skills development through the Career Navigation and Security &amp; Protective Services programs"/>
    <x v="0"/>
    <x v="0"/>
    <s v="Caitlin Jones"/>
    <x v="0"/>
    <s v="206.456300.72405.0000.0642.C135"/>
    <m/>
    <n v="0"/>
    <n v="35000"/>
    <n v="35000"/>
    <m/>
    <s v="EP"/>
    <s v="_x000a_​Applied to the Community Development Fund.  Was initially funded under the Community Services Board Grant.  Now receives Community Development Block Grant funding.  One year they did not apply for funding, but returned the next year."/>
    <s v="CDCAC"/>
    <s v="_x000a_7/1/16 - 6/30/17"/>
    <s v="​FY14 - $25,000_x000a_FY15 - $0 (did not apply)_x000a_FY16 - $35,000"/>
    <s v="FY 2014"/>
    <s v="FY16 - there was more CDBG funding available than CSBG"/>
    <s v="Yes"/>
    <s v="FY17 metrics are being revised; FY16 metrics are:_x000a_# Arlington workers enrolled in RISE Coaching Services_x000a_# workers referred to supportive services_x000a_# workers who develop an IESP/IEE_x000a_# workers enrolled in training program_x000a_# workers who find jobs_x000a_# workers who retain jobs for at least 90 days_x000a_% of trainees who report satisfaction with Goodwill training services95%"/>
    <s v="None"/>
    <s v="Disability Advisory Commission;_x000a_Community Development Citizens Advisory Committee"/>
    <s v="Disabled persons who receive training from Goodwill"/>
    <d v="2016-08-01T11:11:43"/>
    <s v="_x000a_https://arlingtonva.sharepoint.com/sites/dmf/budget/Lists/NonProfit%20Tracker/Attachments/10/GOODWILL%20FY16.pdf"/>
    <s v="https://arlingtonva.sharepoint.com/sites/dmf/budget/Lists/NonProfit%20Tracker/Attachments/10/GOODWILL%20FY16.pdf"/>
    <m/>
    <m/>
    <s v="General Fund Grant Agreement"/>
    <s v="Yes"/>
    <s v="Yes"/>
    <s v="_x000a_NB-​budget matches the FY17 CD Fund table; money is budgeted to task after adoption."/>
    <s v="NMB-07/07/16"/>
    <s v="_x000a_​NB-description of services doesn't explain that these career services are targeted at disabled person.  Need to add this to the description, unless department disagrees."/>
    <s v="_x000a_​NB-what are &quot;high potential fields&quot;? Ask about changing the description to identify client base. what is an IESP and an IEE (some sort of career development plan)? - Remove language about persons with disabilities. Take out the phrase high potential people."/>
    <s v="Item"/>
    <s v="sites/dmf/budget/Lists/NonProfit Tracker"/>
    <x v="0"/>
  </r>
  <r>
    <n v="1"/>
    <x v="34"/>
    <s v="Vocational/Habilitation Services​"/>
    <s v="​Day support and employment services for individuals with mental illness and intellectual disabilities"/>
    <x v="9"/>
    <x v="1"/>
    <s v="La Voyce Reid"/>
    <x v="1"/>
    <s v="101.456000.53206.0000.0000.M465_x000a_101.456000.53206.0000.0000.M460"/>
    <m/>
    <n v="30110"/>
    <n v="0"/>
    <n v="30110"/>
    <s v="16-323-1R"/>
    <s v="_x000a_Rider"/>
    <s v="​RFP (Rider)"/>
    <s v="RFP"/>
    <s v="_x000a_​4/1/16-6/30/17"/>
    <s v="​FY13-14 - $28,235_x000a_FY15 - $29,520_x000a_FY16 - $30,110"/>
    <s v="FY 2006"/>
    <s v="_x000a_FY 16, CPI contract​"/>
    <s v="Yes"/>
    <s v="-Monthly progress updates for individuals receiving individuals supported employment_x000a_- quarterly service plan goal and objective progress reports_x000a_-annual program evaluation and outcome measure reports_x000a_-critical incident reports and internal investigation reports as they occur"/>
    <s v="None"/>
    <s v="Disability Advisory Commission;_x000a_Commission on Aging; _x000a_Community Services Board"/>
    <s v="Adults with intellectual and developmental disabilities participating in workforce, local employers"/>
    <d v="2016-08-01T13:14:28"/>
    <s v="_x000a_https://arlingtonva.sharepoint.com/sites/dmf/budget/Lists/NonProfit%20Tracker/Attachments/72/16-323-1-R%20%20Didlake%20Inc%20%20Rider%20Agreement.pdf"/>
    <s v="https://arlingtonva.sharepoint.com/sites/dmf/budget/Lists/NonProfit%20Tracker/Attachments/72/16-323-1-R%20%20Didlake%20Inc%20%20Rider%20Agreement.pdf"/>
    <m/>
    <m/>
    <s v="Rider"/>
    <s v="Yes"/>
    <s v="Yes"/>
    <s v="_x000a_​NB-$0 budget in PSB."/>
    <s v="NMB-7/08/2016"/>
    <s v="_x000a_​NB-metrics appear in special provisions on the contract (starting on page 20 of the PDF). See section 7.3 specifically."/>
    <s v="_x000a_​NB-ask Jim about budget location. Dept. Answer - The ACCs entered are where the expenses are charged, all budget is currently maintained in 101.456000.53206.0.0.0. The task M465/M460 is used for the electronic health record reporting."/>
    <s v="Item"/>
    <s v="sites/dmf/budget/Lists/NonProfit Tracker"/>
    <x v="1"/>
  </r>
  <r>
    <n v="1"/>
    <x v="35"/>
    <s v="​Rapid Rehousing"/>
    <s v="​Rapid Rehousing for Homeless families, rental subsidies, and case management"/>
    <x v="6"/>
    <x v="1"/>
    <s v="Cynthia Stevens"/>
    <x v="1"/>
    <s v="101.437405.51108.TRNH.1000.5H80"/>
    <m/>
    <n v="224838"/>
    <n v="0"/>
    <n v="224838"/>
    <s v="200-11"/>
    <s v="EP"/>
    <s v="A funding request is sent to the department during the budget process. Organization may choose to contact and/or submit a funding request to the County Board."/>
    <s v="_x000a_​Board Award"/>
    <s v="_x000a_7/1/16 - 6/30/17"/>
    <s v="FY13-14 - $222,612_x000a_FY15-16 - $224,838"/>
    <s v="FY 2007"/>
    <s v="FY15 - increase of $2,226 to continue services"/>
    <s v="Yes"/>
    <s v="-quarterly HMIS reports_x000a_-annual reports including total number of households who exited the program between three and six months ago and between six months and nine months ago. For each time set, the following information is provided:  _x000a_number of these households that exited to Housing Grants;_x000a_number of total households that are still in permanent housing;_x000a_number of total households that were not able to be contacted; and_x000a_number of total households that have been known to have lost housing."/>
    <s v="None"/>
    <s v="_x000a_ Citizens Advisory Commission on Housing"/>
    <s v="Homeless adults with children, landlords and property management companies and Arlington Public Schools,  Continuum of Care"/>
    <d v="2016-08-01T12:55:11"/>
    <s v="_x000a_https://arlingtonva.sharepoint.com/sites/dmf/budget/Other%20Budget%20Documents/Doorways%20For%20Women%20and%20Families%20Inc.%20(Rapid%20Rehousing)%20200-11%20_FY17%20Contract%20Renewal.pdf"/>
    <s v="https://arlingtonva.sharepoint.com/sites/dmf/budget/Other%20Budget%20Documents/Doorways%20For%20Women%20and%20Families%20Inc.%20(Rapid%20Rehousing)%20200-11%20_FY17%20Contract%20Renewal.pdf"/>
    <m/>
    <m/>
    <s v="General Fund Grant Agreement"/>
    <s v="Yes"/>
    <s v="Yes"/>
    <s v="_x000a_​NB-budget matches PSB."/>
    <s v="NMB-07/08/2016"/>
    <s v="_x000a_​NB-Add APS as a stakeholder because the shelter houses children?"/>
    <m/>
    <s v="Item"/>
    <s v="sites/dmf/budget/Lists/NonProfit Tracker"/>
    <x v="3"/>
  </r>
  <r>
    <n v="1"/>
    <x v="35"/>
    <s v="​Shelter Support Services"/>
    <s v="​Operates family shelter that provides safe housing and case management serving up to 21 family members per month"/>
    <x v="6"/>
    <x v="1"/>
    <s v="Cynthia Stevens"/>
    <x v="1"/>
    <s v="101.437405.51108.HMLS.1000.5H77"/>
    <m/>
    <n v="723402"/>
    <n v="0"/>
    <n v="723402"/>
    <s v="230-11"/>
    <s v="EP"/>
    <s v="A funding request is sent to the department during the budget process. Organization may choose to contact and/or submit a funding request to the County Board."/>
    <s v="_x000a_​Board Award"/>
    <s v="_x000a_7/1/16 - 6/30/17"/>
    <s v="FY13 - $662,576_x000a_FY14 - $716,576_x000a_FY15-16 - $723,402"/>
    <s v="FY 2008"/>
    <s v="_x000a_​In FY2015 $54,200 one-time funding added to continue services."/>
    <s v="Yes"/>
    <s v="# individuals served_x000a_# moving to permanent housing_x000a_% increase in employment income_x000a_median stay of participants and others."/>
    <s v="None"/>
    <s v=" Citizens Advisory Commission on Housing; Partnership for Children Youth and Families"/>
    <s v="Homeless adults with children, landlords and property management companies,  Continuum of Care"/>
    <d v="2016-08-01T12:55:01"/>
    <s v="_x000a_Entire agreement is not available_x000a_Contract Renewal:https://arlingtonva.sharepoint.com/sites/dmf/budget/Other%20Budget%20Documents/Doorways%20For%20Women%20and%20Families%20Inc.%20(Shelter%20Support%20Services)%20230-11%20_FY17%20Contract%20Renewal.pdf"/>
    <s v="https://arlingtonva.sharepoint.com/sites/dmf/budget/Other%20Budget%20Documents/Doorways%20For%20Women%20and%20Families%20Inc.%20(Shelter%20Support%20Services)%20230-11%20_FY17%20Contract%20Renewal.pdf"/>
    <m/>
    <m/>
    <s v="General Fund Grant Agreement"/>
    <s v="Yes"/>
    <s v="Yes"/>
    <s v="_x000a_​NB-budget matches PSB."/>
    <s v="NMB-07/08/2016"/>
    <s v="_x000a_​NB-contract renewal attached only so no metrics are included.  Last funding increase was in FY 2015 for $54,200 in one-time funding, but the one-time funding remains in the budget.  Should we add Commission on Women as relevant committee because this program works with domestic violence victims?"/>
    <s v="_x000a_​NB- ask about FY 2015 one-time funding and whether it should remain at this level going forward? Dept. Answer - $54,000 of one-time additional funding was initially awarded in FY14; non-profit applied successfully for continuation of the funding to deliver services. Entire agreement not available."/>
    <s v="Item"/>
    <s v="sites/dmf/budget/Lists/NonProfit Tracker"/>
    <x v="3"/>
  </r>
  <r>
    <n v="1"/>
    <x v="35"/>
    <s v="Court Advocacy Program"/>
    <s v="Services and support for victims of domestic violence as cases work their way through the Court System. Provides case worker at the Juvenile Court to both clients and staff"/>
    <x v="1"/>
    <x v="8"/>
    <s v="Rick Strobach"/>
    <x v="2"/>
    <s v="N/A"/>
    <s v="_x000a_Doorways has use of a small workstation and telephone"/>
    <n v="0"/>
    <n v="0"/>
    <n v="0"/>
    <m/>
    <s v="EP"/>
    <s v="Organization contacts department staff directly"/>
    <s v="_x000a_​This program makes a quarterly progress report and client surveys regarding the services received."/>
    <s v="_x000a_7/1/16 - 6/30/17"/>
    <s v="N/A"/>
    <s v="N/A"/>
    <s v="N/A"/>
    <s v="Yes"/>
    <s v="- quarterly progress report_x000a_-client surveys regarding the Services received"/>
    <s v="None"/>
    <s v="Commission on the Status of Women"/>
    <s v="Commonwealth Attorneys Office, Victims of Domestic Violence, JDR Intake Unit, Police detectives, Legal Aid"/>
    <d v="2016-08-01T12:50:39"/>
    <s v="_x000a_None"/>
    <m/>
    <m/>
    <m/>
    <s v="None"/>
    <s v="Yes"/>
    <s v="No"/>
    <s v="_x000a_NB-n/a, in-kind service."/>
    <s v="NMB-07/11/2016"/>
    <m/>
    <s v="_x000a_​NB-is there any formal agreement for this arrangement?/ No"/>
    <s v="Item"/>
    <s v="sites/dmf/budget/Lists/NonProfit Tracker"/>
    <x v="2"/>
  </r>
  <r>
    <n v="1"/>
    <x v="36"/>
    <s v="Vocational/Habilitation Services​"/>
    <s v="​Group supported employment for individuals with intellectual disabilities"/>
    <x v="9"/>
    <x v="1"/>
    <s v="La Voyce Reid"/>
    <x v="1"/>
    <s v="101.456000.53206.0000.0000.M465"/>
    <m/>
    <n v="47141"/>
    <n v="0"/>
    <n v="47141"/>
    <s v="16-323-2-R"/>
    <s v="_x000a_Rider"/>
    <s v="_x000a_​RFP (Rider)"/>
    <s v="RFP"/>
    <s v="_x000a_​4/1/16-6/30/17"/>
    <s v="​FY15 - $26,426_x000a_FY16 - $47,141"/>
    <s v="FY 2015"/>
    <s v="_x000a_Unknown"/>
    <s v="Yes"/>
    <s v="-Monthly state performance utilization reports and referral reports_x000a_-quarterly individual service plan progress reports_x000a_-annual outcome measures report_x000a_-critical incident report and internal investigation reports as they occur"/>
    <s v="None"/>
    <s v="Disability Advisory Commission;_x000a_Commission on Aging; _x000a_Community Services Board"/>
    <s v="Adults with intellectual and developmental disabilities participating in workforce, local employers"/>
    <d v="2016-08-01T13:14:33"/>
    <s v="_x000a_https://arlingtonva.sharepoint.com/sites/dmf/budget/Lists/NonProfit%20Tracker/Attachments/73/16-323-2-R%20%20%20E%20Tron%20Rider%20Agreement.pdf"/>
    <s v="https://arlingtonva.sharepoint.com/sites/dmf/budget/Lists/NonProfit%20Tracker/Attachments/73/16-323-2-R%20%20%20E%20Tron%20Rider%20Agreement.pdf"/>
    <m/>
    <m/>
    <s v="Rider"/>
    <s v="Yes"/>
    <s v="Yes"/>
    <s v="_x000a_​NB-$0 budget in PSB."/>
    <s v="NMB-07/08/2016"/>
    <s v="_x000a_​NB-see page 20 of contract pdf re metrics (section 7.3 specifically)."/>
    <s v="_x000a_​NB-ask Jim about budget location. Dept. Answer -  The ACCs entered are where the expenses are charged, all budget is currently maintained in 101.456000.53206.0.0.0. The task M465 is used for the electronic health record reporting."/>
    <s v="Item"/>
    <s v="sites/dmf/budget/Lists/NonProfit Tracker"/>
    <x v="1"/>
  </r>
  <r>
    <n v="1"/>
    <x v="37"/>
    <s v="​Vocational/Habilitation Services"/>
    <s v="​Group supported employment for individuals with intellectual disabilities"/>
    <x v="9"/>
    <x v="1"/>
    <s v="La Voyce Reid"/>
    <x v="1"/>
    <s v="101.456000.53206.0000.0000.M465"/>
    <m/>
    <n v="27567"/>
    <n v="0"/>
    <n v="27567"/>
    <s v="335-10-13"/>
    <s v="_x000a_Rider"/>
    <s v="_x000a_RFP (Rider)"/>
    <s v="RFP"/>
    <s v="_x000a_​4/1/16-6/30/17"/>
    <s v="​FY13-14 - $25,849_x000a_FY15 - $27,026_x000a_FY16 - $27,567"/>
    <s v="FY 2015"/>
    <s v="FY16 - CPI increase"/>
    <s v="Yes"/>
    <s v="-Monthly state performance utilization reports and referral reports_x000a_-quarterly individual service plan progress reports_x000a_-annual outcome measures report_x000a_-critical incident report and internal investigation reports as they occur"/>
    <s v="None"/>
    <s v="Disability Advisory Commission;_x000a_Commission on Aging; _x000a_Community Services Board"/>
    <s v="Adults with intellectual and developmental disabilities participating in workforce, local employers"/>
    <d v="2016-08-01T13:14:51"/>
    <s v="_x000a_https://arlingtonva.sharepoint.com/sites/dmf/budget/Lists/NonProfit%20Tracker/Attachments/77/16-323-3-R%20%20%20ECHO%20Rider%20Agreement.pdf"/>
    <s v="https://arlingtonva.sharepoint.com/sites/dmf/budget/Lists/NonProfit%20Tracker/Attachments/77/16-323-3-R%20%20%20ECHO%20Rider%20Agreement.pdf"/>
    <m/>
    <m/>
    <s v="Rider"/>
    <s v="Yes"/>
    <s v="Yes"/>
    <s v="_x000a_​NB-$0 budget in PSB."/>
    <s v="NMB-07/08/2016"/>
    <s v="_x000a_​NB-for metrics see page section 7.3 of the contract pdf (starting on page 33)."/>
    <s v="_x000a_​NB-ask Jim about budget location.  Dept. Answer -  The ACCs entered are where the expenses are charged, all budget is currently maintained in 101.456000.53206.0.0.0. The task M465 is used for the electronic health record reporting."/>
    <s v="Item"/>
    <s v="sites/dmf/budget/Lists/NonProfit Tracker"/>
    <x v="1"/>
  </r>
  <r>
    <n v="1"/>
    <x v="38"/>
    <s v="​Independent living services"/>
    <s v="Promotes independent living and equal access for all persons with disabilities in Northern Virginia"/>
    <x v="9"/>
    <x v="7"/>
    <s v="Anthonia Sowho"/>
    <x v="3"/>
    <s v="101.456054.91104.0000.0000.0000"/>
    <m/>
    <n v="92566"/>
    <n v="0"/>
    <n v="92566"/>
    <m/>
    <s v="EP"/>
    <s v="_x000a_Biennial application and request for proposal."/>
    <s v="​Application is reviewed by the Disability Advisory Commission."/>
    <s v="_x000a_7/1/16 - 6/30/17"/>
    <s v="FY10 - $89,880_x000a_FY11-16 - $91,650"/>
    <s v="FY 2007"/>
    <s v="_x000a_FY 2015 - general service increase"/>
    <s v="Yes"/>
    <s v="Quarterly report to the county that outlining programs &amp; financial statement_x000a_Metrics include: _x000a_# individual services provided to clients;_x000a_# increasing independence and community integration progress;_x000a_staff attendance at community meetings and activities."/>
    <s v="None"/>
    <s v="Disability Advisory Commission"/>
    <s v="Residents with disabilities and their families"/>
    <d v="2016-07-28T08:51:56"/>
    <s v="Yes"/>
    <s v="https://arlingtonva.sharepoint.com/sites/dmf/budget/NonProfit%20Agreement%20Library/Endependence%20Center%20Agreement%202016-CMO-245-10.pdf"/>
    <m/>
    <m/>
    <s v="General Fund Grant Agreement"/>
    <s v="No"/>
    <s v="Yes"/>
    <s v="_x000a_​NB-budget matches PSB."/>
    <s v="JWB-7/6"/>
    <m/>
    <m/>
    <s v="Item"/>
    <s v="sites/dmf/budget/Lists/NonProfit Tracker"/>
    <x v="4"/>
  </r>
  <r>
    <n v="1"/>
    <x v="39"/>
    <s v="​Micro-Enterprise Loan Program"/>
    <s v="​Local matching funds to provide micro-enterprise development services including technical assistance, business loans, and rental assistance loans"/>
    <x v="7"/>
    <x v="0"/>
    <s v="Caitlin Jones"/>
    <x v="0"/>
    <s v="206.456300.72405.0000.0642.6KHG"/>
    <m/>
    <n v="0"/>
    <n v="45000"/>
    <n v="45000"/>
    <m/>
    <s v="EP"/>
    <s v="​Applied to the Community Development Fund "/>
    <s v="CDCAC"/>
    <s v="_x000a_7/1/16 - 6/30/17"/>
    <s v="_x000a_FY12 - $55,000_x000a_FY13 - $49,000_x000a_FY14 - $50,000_x000a_FY15-16 - $45,000"/>
    <s v="FY 1999"/>
    <s v="FY15 - reduced due to less CDBG funding received by the County from HUD"/>
    <s v="Yes"/>
    <s v="# new microbusiness loans made_x000a_# and amount of microbusiness loans made_x000a_# Arlington businesses that receive technical assistance_x000a_# rental assistance loans made_x000a_% of loan portfolio in default_x000a_# Jobs Created and Retained_x000a_% Customer service surveys completed / client satisfaction"/>
    <s v="None"/>
    <s v="Community Development Citizens Advisory Committee; Economic Development Commission"/>
    <s v="Unemployed and underemployed Arlington residents"/>
    <d v="2016-08-01T12:54:08"/>
    <s v="_x000a_https://arlingtonva.sharepoint.com/sites/dmf/budget/Lists/NonProfit%20Tracker/Attachments/15/ECDC-EDG%20FY16.pdf"/>
    <s v="https://arlingtonva.sharepoint.com/sites/dmf/budget/Lists/NonProfit%20Tracker/Attachments/15/ECDC-EDG%20FY16.pdf"/>
    <m/>
    <m/>
    <s v="General Fund Grant Agreement"/>
    <s v="Yes"/>
    <s v="Yes"/>
    <s v="_x000a_​NB-budget matches the FY17 CD Fund table; money is budgeted to task after adoption."/>
    <s v="NMB-07/07/16"/>
    <s v="_x000a_​NB-What is BDAG? Should we add the Economic Development Commission to the Commission column?"/>
    <s v="_x000a_​NB-agreement for ECDC not EDC was attached in the tracker.  Need EDC agreement instead. Double-check metrics when you get it. Take BDAG out of community stakeholder.  Check to see which agreement we have attached."/>
    <s v="Item"/>
    <s v="sites/dmf/budget/Lists/NonProfit Tracker"/>
    <x v="0"/>
  </r>
  <r>
    <n v="1"/>
    <x v="40"/>
    <s v="Ethiopian Community Development Council, Inc."/>
    <s v="The ECDC provides information and referral, employment, housing, translation/interpretation, social, and supportive services to the African refugee and immigrant community"/>
    <x v="0"/>
    <x v="1"/>
    <s v="Heather Venner"/>
    <x v="3"/>
    <s v="101.456066.91104.0000.0000.0000"/>
    <m/>
    <n v="140573"/>
    <n v="0"/>
    <n v="140573"/>
    <s v="293-11"/>
    <s v="EP"/>
    <s v="A funding request is sent to the department during the budget process. Organization may choose to contact and/or submit a funding request to the County Board."/>
    <s v="Regional Contribution"/>
    <s v="_x000a_7/1/16 - 6/30/17"/>
    <s v="FY13-14 - $139,181_x000a_FY15-16 - $140,573"/>
    <s v="FY 2002"/>
    <s v="FY15 - $1,392 to continue services."/>
    <s v="Yes"/>
    <s v="- quarterly report that details outcomes/clients served for information and referral, case management, financial literacy, housing education, stabilization and employment."/>
    <s v="None"/>
    <s v="_x000a_​Economic Development Commission"/>
    <s v="Households in need of services or referrals with an emphasis on service to the African Community"/>
    <d v="2016-07-28T14:55:23"/>
    <s v="_x000a_https://arlingtonva.sharepoint.com/sites/dmf/Pages/PageNotFoundError.aspx?requestUrl=https://arlingtonva.sharepoint.com/sites/dmf/budget/Other%20Budget%20Documents/Ethiopian%20Community%20Development%20Council%20Inc.%20293-11%20Contract%20Renewal%20FY17%20.pdf _x000a_LINK NOT WORKING"/>
    <s v="https://arlingtonva.sharepoint.com/sites/dmf/budget/NonProfit%20Agreement%20Library/Ethiopian%20Community%20Development%20Council%2C%20Inc-DHS-EID-293-11.pdf"/>
    <m/>
    <m/>
    <s v="General Fund Grant Agreement"/>
    <s v="Yes"/>
    <s v="Yes"/>
    <s v="_x000a_​NB-budget matches PSB."/>
    <s v="JWB-7/6"/>
    <s v="_x000a_​NB-url to the contract doesn't work (bad link)."/>
    <s v="_x000a_​NB-request copy of agreement."/>
    <s v="Item"/>
    <s v="sites/dmf/budget/Lists/NonProfit Tracker"/>
    <x v="4"/>
  </r>
  <r>
    <n v="1"/>
    <x v="41"/>
    <s v="​Access Crisis Stabilization"/>
    <s v="Highly intensive residential treatment to those Arlington clients with serious mental illness who are in acute crisis"/>
    <x v="1"/>
    <x v="1"/>
    <s v="Chinomso Ememe"/>
    <x v="1"/>
    <s v="101.456000.52159.0000.3300.1510_x000a_101.456000.52159.0000.1000.1510_x000a_101.456000.52159.0000.3148.1510_x000a_101.456000.52159.0000.3149.1510"/>
    <m/>
    <n v="521000"/>
    <n v="0"/>
    <n v="521000"/>
    <s v="234-11"/>
    <s v="RFP"/>
    <s v="_x000a_​RFP"/>
    <s v="RFP"/>
    <s v="_x000a_7/1/16 - 6/30/17"/>
    <s v="FY13 - $514,295_x000a_FY14-16 - $546,000"/>
    <s v="FY 2013"/>
    <s v="FY14 - increased to expand bed capacity from 4 to 6 beds, and add a performance bonus for reaching certain milestones"/>
    <s v="Yes"/>
    <s v="Program managers/case workers closely monitor the progress of the clients including the impact of the facility care provided."/>
    <s v="_x000a_​We anticipate the contract administration and invoicing to be processed through the Regional Contracts office at the conclusion of an RFP."/>
    <s v="_x000a_​Community Services Board"/>
    <s v="Community Services Board, Behavioral Health Division client​"/>
    <d v="2016-07-27T16:49:53"/>
    <s v="_x000a_https://arlingtonva.sharepoint.com/sites/dmf/budget/Lists/NonProfit%20Tracker/Attachments/81/234-11%20Renewal.pdf"/>
    <s v="https://arlingtonva.sharepoint.com/sites/dmf/budget/Lists/NonProfit%20Tracker/Attachments/81/234-11%20Renewal.pdf"/>
    <m/>
    <m/>
    <s v="Competitively Bid Contract"/>
    <s v="Yes"/>
    <s v="No"/>
    <s v="_x000a_​see Intensive care ACC"/>
    <s v="NMB-0725/16"/>
    <s v="_x000a_​line added to split out services Fellowships Health Services Inc. by program."/>
    <m/>
    <s v="Item"/>
    <s v="sites/dmf/budget/Lists/NonProfit Tracker"/>
    <x v="1"/>
  </r>
  <r>
    <n v="1"/>
    <x v="41"/>
    <s v="Intensive Support Living Services​"/>
    <s v="​Provide intensive support living services to Arlington clients with serious mental illness"/>
    <x v="1"/>
    <x v="1"/>
    <s v="Chinomso Ememe"/>
    <x v="1"/>
    <s v="101.456000.52159.0000.1000.1581_x000a_101.456000.52159.0000.3103.1581"/>
    <m/>
    <n v="393201"/>
    <n v="0"/>
    <n v="393201"/>
    <s v="256-10-1"/>
    <s v="RFP"/>
    <s v="_x000a_​RFP"/>
    <s v="RFP"/>
    <s v="_x000a_7/1/16 - 6/30/17"/>
    <s v="FY13-14 - $446,375_x000a_FY15-16 - $393,201"/>
    <s v="FY 2013"/>
    <s v="FY 2015 - discontinuation of maximum benefits allotted to specific individuals. Virginia Department of Behavioral Health &amp; Development Services instructed DHS to use funding for discharge placements. The remaining beneficiaries were grandfathered in."/>
    <s v="Yes"/>
    <s v="Program managers/case workers closely monitor the progress of the clients including the impact of the facility care provided."/>
    <s v="_x000a_​We anticipate the contract administration and invoicing to be processed through the Regional Contracts office at the conclusion of an RFP."/>
    <s v="_x000a_​Community Services Board"/>
    <s v="Community Services Board, Behavioral Health Division clients"/>
    <d v="2016-07-27T16:49:59"/>
    <s v="_x000a_ "/>
    <m/>
    <m/>
    <m/>
    <s v="Competitively Bid Contract"/>
    <s v="Yes"/>
    <s v="No"/>
    <s v="_x000a_​ACCs provided cover the contract cost."/>
    <s v="NMB-07/25/16"/>
    <s v="_x000a_​Line added to split services provided by Fellowship Health Resources, Inc. by program."/>
    <m/>
    <s v="Item"/>
    <s v="sites/dmf/budget/Lists/NonProfit Tracker"/>
    <x v="1"/>
  </r>
  <r>
    <n v="1"/>
    <x v="41"/>
    <s v="Intensive Care Residential Treatment"/>
    <s v="Intensive residential treatment and support services for clients with serious mental illness"/>
    <x v="1"/>
    <x v="1"/>
    <s v="Chinomso Ememe"/>
    <x v="1"/>
    <s v="101.456000.52134.0000.3103.1501_x000a_101.456000.52133.0000.1000.1501"/>
    <m/>
    <n v="742932"/>
    <n v="0"/>
    <n v="742932"/>
    <s v="256-10-2"/>
    <s v="RFP"/>
    <s v="_x000a_​RFP"/>
    <s v="RFP"/>
    <s v="_x000a_7/1/16 - 6/30/17"/>
    <s v="​FY13 - 16 - $742,932"/>
    <s v="FY 2013"/>
    <m/>
    <s v="Yes"/>
    <s v="Program managers/case workers closely monitor the progress of the clients including the impact of the facility care provided."/>
    <s v="_x000a_​We anticipate the contract administration and invoicing to be processed through the Regional Contracts office at the conclusion of an RFP."/>
    <s v="_x000a_Community Services Board"/>
    <s v="Community Service Board (CSB), Behavioral Health Division (BHD) clients"/>
    <d v="2016-08-01T13:15:30"/>
    <m/>
    <m/>
    <m/>
    <m/>
    <s v="Competitively Bid Contract"/>
    <s v="Yes"/>
    <s v="Yes"/>
    <s v="_x000a_​NB-FY17 PSB budget only total $1,023,660.; Budget was split between programs.  New Budget matches PRISM."/>
    <s v="NMB-07/08/2016"/>
    <s v="_x000a_​NB-funding history does not include one-time funding in FY 2017. does the one-time funding cover? Program field nees to be reduced considerably. Do we need to split the Fellowship and Fellowship Access into two lines? Attachment is contract renewal only."/>
    <s v="_x000a_​Nb-ask about one-time funding, difference in funding history for FY 2017, budget accs (see budget/acc comments).  Dept Answers - I have split out the three programs, and provided the budget codes. The budget is split. We have requested the original contract from purchasing. There are no other commissions to add. Column W updated."/>
    <s v="Item"/>
    <s v="sites/dmf/budget/Lists/NonProfit Tracker"/>
    <x v="1"/>
  </r>
  <r>
    <n v="1"/>
    <x v="42"/>
    <s v="Vocational/Habilitation Services​"/>
    <s v="Provides housing, employment, and counseling services to female parolees"/>
    <x v="0"/>
    <x v="1"/>
    <s v="Joe Bullock"/>
    <x v="3"/>
    <s v="101.456020.91104.0000.0000.0000"/>
    <m/>
    <n v="46181"/>
    <n v="0"/>
    <n v="46181"/>
    <s v="729-12"/>
    <s v="RFP"/>
    <s v="RFP"/>
    <s v="RFP"/>
    <s v="_x000a_7/1/16 - 6/30/17"/>
    <s v="FY13 - $46,181_x000a_FY14-16 - $43,643"/>
    <s v="FY 2010"/>
    <s v="FY17 - to increase in services."/>
    <s v="Yes"/>
    <s v="Program managers track client progress and development​"/>
    <s v="None"/>
    <s v="_x000a_Community Services Board"/>
    <s v="Community Service Board (CSB), Behavioral Health Division (BHD) clients, and clients of the Guest House."/>
    <d v="2016-07-28T14:58:44"/>
    <s v="_x000a_https://arlingtonva.sharepoint.com/sites/dmf/budget/Lists/NonProfit%20Tracker/Attachments/94/729-12%20Amendment%203.pdf"/>
    <s v="https://arlingtonva.sharepoint.com/sites/dmf/budget/_layouts/15/guestaccess.aspx?guestaccesstoken=vz3DCVWKK7eJFbH6mE6Gyr0NvCaubwjYhx4vriqtCUY%3d&amp;docid=2_12ff35d423865435c844c9e7f76840027&amp;rev=1"/>
    <m/>
    <m/>
    <s v="Competitively Bid Contract"/>
    <s v="Yes"/>
    <s v="Yes"/>
    <s v="_x000a_​NB-budget matches PSB."/>
    <s v="JWB-7/6"/>
    <m/>
    <s v="_x000a_7/25 Waiting on signed contract from the Non-profit"/>
    <s v="Item"/>
    <s v="sites/dmf/budget/Lists/NonProfit Tracker"/>
    <x v="1"/>
  </r>
  <r>
    <n v="1"/>
    <x v="43"/>
    <s v="Nature Center"/>
    <s v="Supports volunteer-based community programs, assists recruiting volunteers, hosting children's birthday parties and coordinating fundraising events for the GBNC."/>
    <x v="11"/>
    <x v="2"/>
    <s v="Jennifer Fioretti"/>
    <x v="2"/>
    <s v="N/A"/>
    <s v="_x000a_​DPR assists in recruiting volunteers, providing background checks; DPR provides space at GBNC"/>
    <n v="0"/>
    <n v="0"/>
    <n v="0"/>
    <m/>
    <s v="EP"/>
    <s v="None"/>
    <s v="_x000a_​Internal Department Review"/>
    <s v="_x000a_7/1/16 - 6/30/17"/>
    <s v="N/A"/>
    <s v="N/A"/>
    <s v="N/A"/>
    <s v="_x000a_No"/>
    <s v="An updated MOU is currently being developed to define metrics."/>
    <s v="None"/>
    <s v="None"/>
    <s v="Friends of Gulf Branch, volunteers, participants"/>
    <d v="2016-07-28T11:21:30"/>
    <s v="_x000a_https://arlingtonva-my.sharepoint.com/personal/rschmitt_arlingtonva_us/Documents/Non-Profit%20Tracker%20Support/MOU%20DPR%20and%20Gulf%20Branch%20NC%20signed%202011.pdf"/>
    <s v="https://arlingtonva.sharepoint.com/sites/dmf/budget/_layouts/15/guestaccess.aspx?guestaccesstoken=88%2bF4jb39kHzpb73u%2bMVJ8GI3Z%2fpWqIV9eRKa6WNpME%3d&amp;docid=2_17d8ba3d720154bcdb699cb190c5cefcb&amp;rev=1"/>
    <m/>
    <m/>
    <s v="Exempt Purchase"/>
    <s v="No"/>
    <s v="Yes"/>
    <s v="_x000a_​NB-in-kind services, n/a."/>
    <s v="JWB-7/6"/>
    <s v="_x000a_Currently revising MOA as group has grown significantly"/>
    <m/>
    <s v="Item"/>
    <s v="sites/dmf/budget/Lists/NonProfit Tracker"/>
    <x v="2"/>
  </r>
  <r>
    <n v="1"/>
    <x v="44"/>
    <s v="​Inmate Chaplain Services"/>
    <s v="​Provides counseling, religious services, and coordination of religious activities including meals for religious holidays in the Arlington County Detention Facility"/>
    <x v="1"/>
    <x v="9"/>
    <s v="Patti Richards"/>
    <x v="2"/>
    <s v="799 434100 22301 0000 0000 8042"/>
    <s v="_x000a_Use of space in the jail including a desk, phone and computer."/>
    <n v="0"/>
    <n v="0"/>
    <n v="0"/>
    <m/>
    <s v="_x000a_MOU"/>
    <s v="Organization contacts department staff directly"/>
    <s v="_x000a_​Internal Department Review"/>
    <s v="_x000a_7/1/16 - 6/30/17"/>
    <s v="N/A"/>
    <s v="FY 1994"/>
    <m/>
    <s v="_x000a_No"/>
    <s v="None"/>
    <s v="None"/>
    <s v="None"/>
    <s v="Inmates"/>
    <d v="2016-08-01T12:46:48"/>
    <s v="Yes"/>
    <s v="https://arlingtonva.sharepoint.com/sites/dmf/budget/NonProfit%20Agreement%20Library/Good%20news%20Jail%20Ministry-GN-Sherrif's%20Deparment-GOOD%20NEWS%20MOU.pdf"/>
    <m/>
    <m/>
    <s v="Memorandum of Understanding"/>
    <s v="Yes"/>
    <s v="No"/>
    <s v="_x000a_​NB-trust &amp; agency account, not budgeted."/>
    <s v="NMB-07/11/2016"/>
    <s v="_x000a_​NB-check expenses hitting the trust and agency account. FY 2016 expense were about $250K so this must be covering other services as well. FY16 PO (228126) was for $10,000, use this is estimate._x000a_ "/>
    <s v="_x000a_​NB-what type of expenses are incurred in the trust and agency account? how much is spent annually? Is there any in-kind contribution (office space, telephone, pager, etc.). Is there any formal agreement for these services?"/>
    <s v="Item"/>
    <s v="sites/dmf/budget/Lists/NonProfit Tracker"/>
    <x v="2"/>
  </r>
  <r>
    <n v="1"/>
    <x v="45"/>
    <s v="​Therapeutic Residential Program"/>
    <s v="​Boarding school for children and young adults with intellectual disabilities"/>
    <x v="9"/>
    <x v="1"/>
    <s v="Jennifer McKinney Acheson"/>
    <x v="1"/>
    <s v="101.456000.53208.0000.0000.M521"/>
    <m/>
    <n v="32763"/>
    <n v="0"/>
    <n v="32763"/>
    <s v="16-144-SS"/>
    <s v="_x000a_Sole Source"/>
    <s v="None"/>
    <s v="_x000a_​Internal Department Review"/>
    <s v="_x000a_7/1/16 - 6/30/17"/>
    <s v="_x000a_FY13-15 - $49,684_x000a_FY16 - $32,763"/>
    <s v="FY 2013"/>
    <s v="_x000a_Unknown"/>
    <s v="Yes"/>
    <s v="See attached file 16-144, exhibit B​"/>
    <s v="_x000a_​Additional student will be added"/>
    <s v="Disability Advisory Commission; _x000a_Community Services Board"/>
    <s v="Young adults with intellectual and developmental disabilities"/>
    <d v="2016-08-01T13:14:57"/>
    <s v="_x000a_https://arlingtonva.sharepoint.com/sites/dmf/budget/Lists/NonProfit%20Tracker/Attachments/78/16-114-SS%20-%20GRAFTON%20Final.pdf"/>
    <s v="https://arlingtonva.sharepoint.com/sites/dmf/budget/Lists/NonProfit%20Tracker/Attachments/78/16-114-SS%20-%20GRAFTON%20Final.pdf"/>
    <m/>
    <m/>
    <s v="Sole Source"/>
    <s v="Yes"/>
    <s v="Yes"/>
    <s v="_x000a_​NB-$0 budget in PSB."/>
    <s v="NMB-07/08/2016"/>
    <s v="_x000a_​NB-funding history is missing FY 14 &amp; FY15. Exhibit B is the Business Associate Agreement, don't see any metrics included."/>
    <s v="_x000a_​NB-why has funding decreased? Ask about budget location. Dept. Answer - The ACCs entered are where the expenses are charged, all budget is currently maintained in 101.456000.53208.0.0.0. The task M521 is used for the electronic health record reporting.  Funding decrease in FY15 related to reduction in the number of days the client received services from Grafton."/>
    <s v="Item"/>
    <s v="sites/dmf/budget/Lists/NonProfit Tracker"/>
    <x v="1"/>
  </r>
  <r>
    <n v="1"/>
    <x v="46"/>
    <s v="​ASPIRE!"/>
    <s v="​GLC Elementary afterschool program - Part of competitive RFEI Bid"/>
    <x v="0"/>
    <x v="2"/>
    <s v="Peter Lusk"/>
    <x v="2"/>
    <s v="N/A"/>
    <s v="Use of County Space"/>
    <n v="0"/>
    <n v="0"/>
    <n v="0"/>
    <m/>
    <s v="EP"/>
    <s v="None"/>
    <s v="_x000a_​Internal Department Review"/>
    <s v="_x000a_7/1/16 - 6/30/17"/>
    <s v="N/A"/>
    <s v="FY 2016"/>
    <s v="N/A"/>
    <s v="_x000a_No"/>
    <s v="An MOU is currently being developed to define metrics."/>
    <s v="N/A"/>
    <s v="None"/>
    <s v="Participating students and their families. "/>
    <d v="2016-07-28T11:03:29"/>
    <s v="_x000a_https://arlingtonva-my.sharepoint.com/personal/rschmitt_arlingtonva_us/Documents/Non-Profit%20Tracker%20Support/County%20GLC%20MOA%20signed%207%206%2015.pdf"/>
    <s v="https://arlingtonva-my.sharepoint.com/personal/rschmitt_arlingtonva_us/Documents/Non-Profit%20Tracker%20Support/County%20GLC%20MOA%20signed%207%206%2015.pdf"/>
    <m/>
    <m/>
    <s v="Memorandum of Understanding"/>
    <s v="No"/>
    <s v="Yes"/>
    <s v="_x000a_​NB-in-kind contribution, n/a."/>
    <s v="JWB-7/6"/>
    <s v="_x000a_Is this in-kind contribution still in the development stage?"/>
    <s v="_x000a_What is an RFEI BID?- Need more description of services-"/>
    <s v="Item"/>
    <s v="sites/dmf/budget/Lists/NonProfit Tracker"/>
    <x v="2"/>
  </r>
  <r>
    <n v="1"/>
    <x v="47"/>
    <s v="Respite Care Services​"/>
    <s v="​One bed at a group home in Fairfax County for emergency respite services for individuals with intellectual disabilities"/>
    <x v="9"/>
    <x v="1"/>
    <s v="Jennifer McKinney Acheson"/>
    <x v="1"/>
    <s v="101.456000.53208.0000.0000.M521"/>
    <m/>
    <n v="83202"/>
    <n v="0"/>
    <n v="83202"/>
    <s v="275-10"/>
    <s v="_x000a_Rider"/>
    <s v="_x000a_​RFP (Rider)"/>
    <s v="RFP"/>
    <s v="_x000a_7/1/16 - 6/30/17"/>
    <s v="​FY13-14 - $77,409_x000a_FY15 - $80,931_x000a_FY16 - $83,202"/>
    <s v="FY 2007"/>
    <s v="FY16 - CPI contract"/>
    <s v="_x000a_No"/>
    <s v="None"/>
    <s v="None"/>
    <s v="_x000a_​Commission on Aging;_x000a_Commission on Long Term Care Residences; _x000a_Community Services Board"/>
    <s v="Individuals with Intellectual disabilities and their primary care supporters"/>
    <d v="2016-08-01T13:15:37"/>
    <s v="_x000a_https://arlingtonva.sharepoint.com/sites/dmf/budget/Lists/NonProfit%20Tracker/Attachments/82/Hartwood%20Contract%20No%20275-10_16NOR%20doc.pdf_x000a_https://arlingtonva.sharepoint.com/sites/dmf/budget/Lists/NonProfit%20Tracker/Attachments/82/275-10%20Hartwood.pdf"/>
    <s v="https://arlingtonva.sharepoint.com/sites/dmf/budget/Lists/NonProfit%20Tracker/Attachments/82/Hartwood%20Contract%20No%20275-10_16NOR%20doc.pdf"/>
    <s v="https://arlingtonva.sharepoint.com/sites/dmf/budget/Lists/NonProfit%20Tracker/Attachments/82/275-10%20Hartwood.pdf"/>
    <m/>
    <s v="Rider"/>
    <s v="Yes"/>
    <s v="Yes"/>
    <s v="_x000a_NB-$0 budget in PSB."/>
    <s v="NMB-07/08/2016"/>
    <s v="_x000a_​NB-contracts are notices of renewal only, no metric or scope service details."/>
    <s v="_x000a_​NB-ask about budget location. Dept. Answer - The ACCs entered are where the expenses are charged, all budget is currently maintained in 101.456000.53208.0.0.0. The task M521 is used for the electronic health record reporting."/>
    <s v="Item"/>
    <s v="sites/dmf/budget/Lists/NonProfit Tracker"/>
    <x v="1"/>
  </r>
  <r>
    <n v="1"/>
    <x v="48"/>
    <s v="Home Care Services​"/>
    <s v="​Home care services for older residents"/>
    <x v="2"/>
    <x v="1"/>
    <s v="Jim Baker"/>
    <x v="1"/>
    <s v="101.437405.53812.0000.5000.4015_x000a_101.437405.53812.0000.5010.4016_x000a_101.437405.53812.0000.5020.4015_x000a_101.437405.53812.0000.5020.4016_x000a_101.437405.53812.0000.5050.4015_x000a_101.437405.53812.0000.8000.4015_x000a_101.437405.53812.0000.8010.4016_x000a_101.437405.53812.0000.8020.4015_x000a_101.437405.53812.0000.8020.4016_x000a_101.437405.53812.0000.8050.4015_x000a_101.499000.53812.0000.4402.0000_x000a_101.499100.53812.0000.4402.0000_x000a_101.437405.53103.AATM.4000.40DG"/>
    <m/>
    <n v="1666277"/>
    <n v="0"/>
    <n v="1666277"/>
    <s v="413-10LW"/>
    <s v="RFP"/>
    <s v="_x000a_​RFP"/>
    <s v="RFP"/>
    <s v="_x000a_7/1/16 - 6/30/17"/>
    <s v="​FY14 - $1,575,340_x000a_FY15 - $1,633,605_x000a_FY16 - $1,666,277"/>
    <s v="FY 2010"/>
    <s v="FY16 - CPI contract"/>
    <s v="Yes"/>
    <s v="-support plans_x000a_-person-centered reviews_x000a_- incident reports_x000a_- discharge reports licensure and corrective action plans_x000a_- citizen complaints_x000a_- data for in-home services_x000a_- qualitative outcome data"/>
    <s v="_x000a_Contract is currently going through RFP process"/>
    <s v="_x000a_​Commission on Aging;_x000a_Commission on Long Term Care Residences; _x000a_Community Services Board"/>
    <s v="_x000a_​Arlington residents aged 60 or older"/>
    <d v="2016-08-01T13:15:20"/>
    <s v="_x000a_https://arlingtonva.sharepoint.com/sites/dmf/budget/Lists/NonProfit%20Tracker/Attachments/80/413-10LW.pdf_x000a_https://arlingtonva.sharepoint.com/sites/dmf/budget/Lists/NonProfit%20Tracker/Attachments/80/413-10LW%20Home%20Care%20Partners%20(signed%20by%20Karen%20Hannigan).pdf_x000a_https://arlingtonva.sharepoint.com/sites/dmf/budget/Lists/NonProfit%20Tracker/Attachments/80/413-10LW%20Amendment%20No.8.docx.pdf_x000a_ "/>
    <s v="https://arlingtonva.sharepoint.com/sites/dmf/budget/Lists/NonProfit%20Tracker/Attachments/80/413-10LW.pdf"/>
    <s v="https://arlingtonva.sharepoint.com/sites/dmf/budget/Lists/NonProfit%20Tracker/Attachments/80/413-10LW%20Home%20Care%20Partners%20(signed%20by%20Karen%20Hannigan).pdf"/>
    <s v="https://arlingtonva.sharepoint.com/sites/dmf/budget/Lists/NonProfit%20Tracker/Attachments/80/413-10LW%20Amendment%20No.8.docx.pdf"/>
    <s v="Competitively Bid Contract"/>
    <s v="Yes"/>
    <s v="Yes"/>
    <s v="_x000a_​NB-need to double-check budget in PSB."/>
    <s v="NMB-07/08/2016"/>
    <s v="_x000a_​NB-change the FY 2017 budget to match the funding history. Assume FY 2017 increase was due to CPI in contract."/>
    <s v="_x000a_NB-ask about additional budget lines for contract see budget comments field. Dept. Answer - Account codes modified in column H.  Please note that in the past, charges were posting to NA 434000 but budget was transferred to NA 437405. In FY16 and beyond all charges formally posted to NA 434000 will be posting to NA 437405. The FY17 budget was set to the appropriate level to fully expend funds in both CCs 53812 &amp; 53103. FY17 increase related to CPI."/>
    <s v="Item"/>
    <s v="sites/dmf/budget/Lists/NonProfit Tracker"/>
    <x v="1"/>
  </r>
  <r>
    <n v="1"/>
    <x v="49"/>
    <s v="Capital Caring Hospice​"/>
    <s v="Provides care for patients with serious, progressive illness and their families with a comprehensive program of medical and physiological care"/>
    <x v="1"/>
    <x v="1"/>
    <s v="Maimoona Bah-Duckenfield"/>
    <x v="3"/>
    <s v="101.456089.91104.0000.0000.0000"/>
    <s v="_x000a_Capital Caring receives $47,000 in annual financial support due to being granted an exemption from Arlington County real estate and personal property taxes. "/>
    <n v="14051"/>
    <n v="0"/>
    <n v="14051"/>
    <m/>
    <s v="EP"/>
    <s v="A funding request is sent to department during the budget process."/>
    <s v="_x000a_​Internal Department Review"/>
    <s v="_x000a_7/1/16 - 6/30/17"/>
    <s v="​FY13-14 - $13,912_x000a_FY15-16 - $14,051"/>
    <s v="FY 2013"/>
    <s v="FY15 - general increase for services"/>
    <s v="_x000a_No"/>
    <s v="None"/>
    <s v="None"/>
    <s v="Disability Advisory Commission;_x000a_Commission on Aging"/>
    <s v="Arlington residents aged 60+"/>
    <d v="2016-07-28T10:37:02"/>
    <s v="_x000a_None"/>
    <m/>
    <m/>
    <m/>
    <s v="General Fund Grant Agreement"/>
    <s v="Yes"/>
    <s v="No"/>
    <s v="_x000a_​NB-budget matches PSB."/>
    <s v="JWB-7/6"/>
    <s v="_x000a_​NB-streamlined wording for in-kind contributions to be more concise. Is this care only available to residents 60 years of age and over?"/>
    <s v="_x000a_Needs agreement, performance metrics and program description"/>
    <s v="Item"/>
    <s v="sites/dmf/budget/Lists/NonProfit Tracker"/>
    <x v="4"/>
  </r>
  <r>
    <n v="1"/>
    <x v="50"/>
    <s v="​iCan Bike"/>
    <s v="​Helps individuals with disabilities learn how to ride bikes independently"/>
    <x v="9"/>
    <x v="2"/>
    <s v="April Rosenthal"/>
    <x v="1"/>
    <s v="101.438200.87405.0000.0000.0000"/>
    <s v="_x000a_​Use of County space, one staff person, lodging for two contracted staff, and volunteers."/>
    <n v="8250"/>
    <n v="0"/>
    <n v="8250"/>
    <m/>
    <s v="EP"/>
    <s v="_x000a_Contact department staff directly"/>
    <s v="_x000a_​Internal Department Review"/>
    <s v="_x000a_​One week each summer."/>
    <s v="FY11 - $7,500_x000a_FY12 - $5,225_x000a_FY13 - $7,950_x000a_FY14 - $8,250_x000a_FY15 - $8,450"/>
    <s v="FY 2009"/>
    <s v="FY15 - adjusted annually per need of the program"/>
    <s v="_x000a_No"/>
    <s v="None"/>
    <s v="None"/>
    <s v="_x000a_Parks and Recreation Commission"/>
    <s v="Children, teens, parents, guardians, iCan Shine, Kiwanis Club, Girls Out Reach Program, and Volunteers."/>
    <d v="2016-07-28T10:11:07"/>
    <s v="_x000a_https://arlingtonva-my.sharepoint.com/personal/rschmitt_arlingtonva_us/Documents/Non-Profit%20Tracker%20Support/16-152%20%5Bsigned%5D%20iCan%20Shine.pdf"/>
    <s v="https://arlingtonva-my.sharepoint.com/personal/rschmitt_arlingtonva_us/Documents/Non-Profit%20Tracker%20Support/16-152%20%5Bsigned%5D%20iCan%20Shine.pdf"/>
    <m/>
    <m/>
    <s v="Standard Form Agreement"/>
    <s v="Yes"/>
    <s v="No"/>
    <s v="_x000a_​NB-FY17 PSB budget is higher ($15,000)."/>
    <s v="JWB-7/6"/>
    <m/>
    <s v="_x000a_DPR has 15,000 budgeted for this non-profit but they only have an 8,500 expense. Should we be adjusting the budget? Can we provide more detail on the use of facility space and lodging- where exactly- community center, park etc."/>
    <s v="Item"/>
    <s v="sites/dmf/budget/Lists/NonProfit Tracker"/>
    <x v="1"/>
  </r>
  <r>
    <n v="1"/>
    <x v="51"/>
    <s v="​Day Support Services"/>
    <s v="_x000a_​Day support services for individuals with intellectual disabilities to help improve their condition or maintain an optimal level of functioning, including self-care, hygiene, eating, toileting, medication management, etc."/>
    <x v="9"/>
    <x v="1"/>
    <s v="La Voyce Reid"/>
    <x v="1"/>
    <s v="101.456000.53206.0000.0000.M425"/>
    <m/>
    <n v="6092"/>
    <n v="0"/>
    <n v="6092"/>
    <s v="556-15"/>
    <s v="RFP"/>
    <s v="_x000a_​RFP"/>
    <s v="RFP"/>
    <s v="_x000a_7/1/16 - 6/30/17"/>
    <s v="​FY15 - $14,564_x000a_FY16 - $6,092"/>
    <s v="FY 2015"/>
    <s v="_x000a_Reduced in FY15 due to the number of beds maintained at this group home (1)."/>
    <s v="Yes"/>
    <s v="-attendance sheets_x000a_-individual support plans (ISP)_x000a_-ISP quarterly review reports_x000a_-licensure and corrective action plans_x000a_-client incident reports_x000a_-human rights and licensure reports_x000a_-discharge reports"/>
    <s v="None"/>
    <s v="Commission on Aging; _x000a_Commission on Long Term Care Residences;_x000a_Community Services Board; _x000a_Disability Advisory Commission"/>
    <s v="Adults with intellectual and developmental disabilities participating in day programs"/>
    <d v="2016-08-01T13:15:45"/>
    <s v="_x000a_https://arlingtonva.sharepoint.com/sites/dmf/budget/Lists/NonProfit%20Tracker/Attachments/84/Jewish%20Foundation%20for%20group%20Homes%20556-15.pdf"/>
    <s v="https://arlingtonva.sharepoint.com/sites/dmf/budget/Lists/NonProfit%20Tracker/Attachments/84/Jewish%20Foundation%20for%20group%20Homes%20556-15.pdf"/>
    <m/>
    <m/>
    <s v="Competitively Bid Contract"/>
    <s v="Yes"/>
    <s v="Yes"/>
    <s v="_x000a_​NB-$0 budget in PSB."/>
    <s v="NMB/07/08/2016"/>
    <s v="_x000a_​NB-why did the budget reduce by more than half in FY 2015? Metrics are unknown. reporting requirements start  on page 12 of the contract."/>
    <s v="_x000a_​NB-why did the budget reduce by more than half in FY 2015? Metrics are unknown. Ask about budget location. Is there a renewed contract available? Dept. Answer - Reduced in FY15 due to the number of beds maintained at this group home. There is only 1 there now. The ACCs entered are where the expenses are charged, all budget is currently maintained in 101.456000.53208.0.0.0. The task M425 is used for the electronic health record reporting."/>
    <s v="Item"/>
    <s v="sites/dmf/budget/Lists/NonProfit Tracker"/>
    <x v="1"/>
  </r>
  <r>
    <n v="1"/>
    <x v="52"/>
    <s v="​Vocational/Habilitation Services"/>
    <s v="​Day support and employment services to individuals with intellectual and developmental disabilities"/>
    <x v="9"/>
    <x v="1"/>
    <s v="La Voyce Reid"/>
    <x v="1"/>
    <s v="101.456000.53206.0000.0000.M465_x000a_101.456000.53206.0000.0000.M460"/>
    <m/>
    <n v="63868"/>
    <n v="0"/>
    <n v="63868"/>
    <s v="335-10-7"/>
    <s v="_x000a_Rider"/>
    <s v="RFP (Rider)"/>
    <s v="RFP"/>
    <s v="_x000a_4/1/16-6/30/17"/>
    <s v="​FY13-14 - $59,890_x000a_FY15 - $62,616_x000a_FY16 - $63,868"/>
    <s v="FY 2006"/>
    <s v="FY16 - CPI contract"/>
    <s v="_x000a_No"/>
    <s v="TBD, agreement not yet finalized"/>
    <s v="None"/>
    <s v="Disability Advisory Commission;_x000a_Commission on Aging; _x000a_Community Services Board"/>
    <s v="Adults with intellectual and developmental disabilities participating in workforce, local employers"/>
    <d v="2016-08-01T13:16:13"/>
    <s v="_x000a_https://arlingtonva.sharepoint.com/sites/dmf/Pages/PageNotFoundError.aspx?requestUrl=https://arlingtonva.sharepoint.com/sites/dmf/budget/Other%20Budget%20Documents/335-10-7%20JDI%20FY16%20.pdf_x000a_ _x000a_LINK NOT WORKING_x000a_ "/>
    <m/>
    <m/>
    <m/>
    <s v="Rider"/>
    <s v="Yes"/>
    <m/>
    <s v="$0 budget in PSB."/>
    <s v="NMB-07/08/2016"/>
    <s v="_x000a_​NB-FY17 funding number is different than the on-going funding number. Agreement is currently being finalized so no attachment. Metrics will be included in the finalized agreement."/>
    <s v="_x000a_​Nb-ask about budget location and check on status of the agreement in case it has been updated. Dept. Answers -  The ACCs entered are where the expenses are charged, all budget is currently maintained in 101.456000.53206.0.0.0. The task M460/465 is used for the electronic health record reporting. Purchasing still has the rider amendment listed as in process as of 7/22/16._x000a_Column M&amp;Q updated."/>
    <s v="Item"/>
    <s v="sites/dmf/budget/Lists/NonProfit Tracker"/>
    <x v="1"/>
  </r>
  <r>
    <n v="1"/>
    <x v="52"/>
    <s v="Residential Support Services for Intellectually Disabled​"/>
    <s v="​Congregate residential services to individuals with intellectual and developmental disabilities"/>
    <x v="9"/>
    <x v="1"/>
    <s v="Jennifer McKinney Acheson"/>
    <x v="1"/>
    <s v="101.456000.53208.0000.0000.M521"/>
    <m/>
    <n v="63441"/>
    <n v="0"/>
    <n v="63441"/>
    <s v="516-12"/>
    <s v="RFP"/>
    <s v="_x000a_​RFP"/>
    <s v="RFP"/>
    <s v="_x000a_7/1/16 - 6/30/17"/>
    <s v="​FY13-14 - $62,813_x000a_FY15-16 - $63,441"/>
    <s v="FY 2006"/>
    <s v="FY15 - COLA"/>
    <s v="Yes"/>
    <s v="-support plans_x000a_-person-centered reviews_x000a_-incident reports, _x000a_-discharge reports_x000a_-licensure and corrective action plans_x000a_-citizen complaints_x000a_-data for in-home services _x000a_-qualitative outcome data"/>
    <s v="None"/>
    <s v="Disability Advisory Commission;_x000a_Commission on Aging; _x000a_Community Services Board"/>
    <s v="Adults with intellectual and developmental disabilities residing in group homes, living independently, and those that receive in-home services"/>
    <d v="2016-08-01T13:16:29"/>
    <s v="_x000a_Original contract:https://arlingtonva.sharepoint.com/sites/dmf/budget/NonProfit%20Agreement%20Library/Job%20Discovery-Residential%20Support%20Services%20for%20ID-ADSD-DHS-516-12%20Amendment%20No%203.pdf_x000a_Contract renewal:https://arlingtonva.sharepoint.com/sites/dmf/budget/Lists/NonProfit%20Tracker/Attachments/87/516-12_NOR_2016.pdf"/>
    <s v="https://arlingtonva.sharepoint.com/sites/dmf/budget/NonProfit%20Agreement%20Library/Job%20Discovery-Residential%20Support%20Services%20for%20ID-ADSD-DHS-516-12%20Amendment%20No%203.pdf"/>
    <s v="https://arlingtonva.sharepoint.com/sites/dmf/budget/Lists/NonProfit%20Tracker/Attachments/87/516-12_NOR_2016.pdf"/>
    <m/>
    <s v="Competitively Bid Contract"/>
    <s v="Yes"/>
    <m/>
    <s v="_x000a_​NB-$0 budget in PSB."/>
    <s v="NMB-07/08/2016"/>
    <s v="_x000a_​NB-looks like multiple contracts are attached, can't tell which metrics are current (think they are start on page 33 of the pdf)."/>
    <s v="_x000a_​NB-ask about the budget location and the contract attachment (maybe pages are out of order?) Dept. Answer - The ACCs entered are where the expenses are charged, all budget is currently maintained in 101.456000.53208.0.0.0. The task M521 is used for the electronic health record reporting.  Contract attached."/>
    <s v="Item"/>
    <s v="sites/dmf/budget/Lists/NonProfit Tracker"/>
    <x v="1"/>
  </r>
  <r>
    <n v="1"/>
    <x v="53"/>
    <s v="Immigrant Legal Services​"/>
    <s v="Provide on-site legal clinics to help immigrants receive work authorizations, facilitate family unification, and assist with domestic violence issues"/>
    <x v="12"/>
    <x v="0"/>
    <s v="Rolda Nedd"/>
    <x v="0"/>
    <s v="101.456300.72409.0000.CS17.6DJN​"/>
    <m/>
    <n v="0"/>
    <n v="20000"/>
    <n v="20000"/>
    <m/>
    <s v="EP"/>
    <s v="​Applied to the Community Development Fund"/>
    <s v="CDCAC"/>
    <s v="_x000a_7/1/16 - 6/30/17"/>
    <s v="FY08-12 - $20,000_x000a_FY13-16 - $18,000"/>
    <s v="FY 2004"/>
    <s v="_x000a_FY17 organizations that received less than $20K in prior years were increased in funding.​"/>
    <s v="Yes"/>
    <s v="# domestic violence (VAWA) cases filed      _x000a_# work authorizations processed                            _x000a_# family unifications processed_x000a_# customer service surveys completed _x000a_% of clients satisfied_x000a_# Professional Volunteer Hours_x000a_# non-professional volunteer hours_x000a_$ Value of volunteer hours"/>
    <s v="None"/>
    <s v="Community Development Citizens Advisory Commission"/>
    <s v="Immigrants seeking citizenship and/or protection from domestic violence"/>
    <d v="2016-08-01T12:53:09"/>
    <s v="_x000a_https://arlingtonva.sharepoint.com/sites/dmf/budget/Lists/NonProfit%20Tracker/Attachments/34/JNMI%202017.pdf"/>
    <s v="https://arlingtonva.sharepoint.com/sites/dmf/budget/Lists/NonProfit%20Tracker/Attachments/34/JNMI%202017.pdf"/>
    <m/>
    <m/>
    <s v="General Fund Grant Agreement"/>
    <s v="Yes"/>
    <s v="Yes"/>
    <s v="_x000a_​NB-budget matches the FY17 CD Fund table; money is budgeted to task after adoption."/>
    <s v="NMB-07/07/2016"/>
    <s v="_x000a_​NB-take out &quot;CSBG to&quot; in the description of services (copy error). Should Commission on Women be added since the nonprofit works on domestic violence?"/>
    <m/>
    <s v="Item"/>
    <s v="sites/dmf/budget/Lists/NonProfit Tracker"/>
    <x v="0"/>
  </r>
  <r>
    <n v="1"/>
    <x v="54"/>
    <s v="​Residential Services for IDD Adults"/>
    <s v="​Residential services for individuals with intellectual disabilities including intensive, supervised and supportive residential services"/>
    <x v="9"/>
    <x v="1"/>
    <s v="Jennifer McKinney Acheson"/>
    <x v="1"/>
    <s v="101.456000.53208.0000.0000.M521"/>
    <m/>
    <n v="92098"/>
    <n v="0"/>
    <n v="92098"/>
    <s v="286-10"/>
    <s v="RFP"/>
    <s v="_x000a_​RFP"/>
    <s v="RFP"/>
    <s v="_x000a_7/1/16 - 6/30/17"/>
    <s v="FY13-14 - $91,186_x000a_FY15 - $92,098"/>
    <s v="FY 2006"/>
    <s v="FY15 - COLA"/>
    <s v="_x000a_No"/>
    <s v="None"/>
    <s v="None"/>
    <s v="Disability Advisory Commission;_x000a_Commission on Aging; _x000a_Community Services Board"/>
    <s v="Adults with intellectual and developmental disabilities residing in group homes, living independently, and those that receive in-home services"/>
    <d v="2016-08-01T13:16:51"/>
    <s v="_x000a_https://arlingtonva.sharepoint.com/sites/dmf/budget/Lists/NonProfit%20Tracker/Attachments/91/L'Arche%20Renewal%20Contract%20No%20%20286-10%20FY16.pdf_x000a_https://arlingtonva.sharepoint.com/sites/dmf/budget/Lists/NonProfit%20Tracker/Attachments/91/286-10%20%20L%20Arche.pdf"/>
    <s v="https://arlingtonva.sharepoint.com/sites/dmf/budget/Lists/NonProfit%20Tracker/Attachments/91/L'Arche%20Renewal%20Contract%20No%20%20286-10%20FY16.pdf"/>
    <s v="https://arlingtonva.sharepoint.com/sites/dmf/budget/Lists/NonProfit%20Tracker/Attachments/91/286-10%20%20L%20Arche.pdf"/>
    <m/>
    <s v="Competitively Bid Contract"/>
    <s v="Yes"/>
    <m/>
    <s v="_x000a_​NB-$0 budget in PSB. Metrics are unknown."/>
    <s v="NMB-07/08/2016"/>
    <s v="_x000a_​NB-ask about the budget ACC."/>
    <s v="_x000a_​The ACCs entered are where the expenses are charged, all budget is currently maintained in 101.456000.53208.0.0.0. The task M521 is used for the electronic health record reporting. Metrics are unknown, to the best of ADSD knowledge, none exist."/>
    <s v="Item"/>
    <s v="sites/dmf/budget/Lists/NonProfit Tracker"/>
    <x v="1"/>
  </r>
  <r>
    <n v="1"/>
    <x v="55"/>
    <s v="Volunteer Arlington"/>
    <s v="Provision of volunteer management services for Arlington County"/>
    <x v="10"/>
    <x v="1"/>
    <s v="Anita Friedman"/>
    <x v="1"/>
    <s v="101.437405.51104.0000.0000.0000"/>
    <n v="0"/>
    <n v="241500"/>
    <n v="0"/>
    <n v="241500"/>
    <s v="16-020-RFP"/>
    <s v="RFP"/>
    <s v="None"/>
    <s v="Dept. Internal Review"/>
    <s v="6/17/16-5/31/19"/>
    <s v="FY16-$75,000 (one-time funding for start-up costs)"/>
    <s v="FY 2016"/>
    <s v="FY17 - funding increased to reflect annual contract costs."/>
    <s v="Yes"/>
    <s v="-website visits_x000a_-volunteers registered_x000a_-new organizations registered_x000a_-opportunities posted_x000a_-number of walk-ins/phone calls_x000a_-number of unique news/media posts_x000a_-number of new targeted campaigns_x000a_-social media growth_x000a_-number of referrals generated online_x000a_-number of fee for service events (and revenue generated)_x000a_-number of workshops/trainings_x000a_-number of participants at all brown bags, events, workshop/trainings_x000a_-number of community events attended_x000a_-new funding generated_x000a_-satisfaction survey results"/>
    <s v="None"/>
    <s v="Volunteer Arlington Advisory Task Force"/>
    <s v="Arlington Community Residents"/>
    <d v="2016-10-06T00:00:00"/>
    <m/>
    <s v="https://arlingtonva.sharepoint.com/sites/dmf/budget/_layouts/15/guestaccess.aspx?guestaccesstoken=pZvRcLOTEXP59f%2bKi2o06LithO6H5q8ZCZCP%2f%2bFHVaU%3d&amp;docid=2_113190903ac1d47a6b79638e92e116e51&amp;rev=1"/>
    <m/>
    <m/>
    <s v="Contract"/>
    <s v="Yes"/>
    <m/>
    <m/>
    <s v="NMB"/>
    <m/>
    <m/>
    <m/>
    <m/>
    <x v="0"/>
  </r>
  <r>
    <n v="1"/>
    <x v="56"/>
    <s v="Immigrant Advocacy Center​"/>
    <s v="​Helps low-income immigrant workers and their families build assets and increase self-sufficiency by offering legal assistance and information"/>
    <x v="12"/>
    <x v="0"/>
    <s v="Rolda Nedd"/>
    <x v="0"/>
    <s v="101.456300.72409.0000.CS17.6DVJ"/>
    <m/>
    <n v="0"/>
    <n v="20000"/>
    <n v="20000"/>
    <m/>
    <s v="EP"/>
    <s v="​Applied to the Community Development Fund"/>
    <s v="CDCAC"/>
    <s v="_x000a_7/1/16 - 6/30/17"/>
    <s v="FY08-12 - $20,000_x000a_FY13-16 - $18,000"/>
    <s v="FY 2006"/>
    <s v="_x000a_FY17 organizations receiving less than $20,000 had their funding increased.​"/>
    <s v="Yes"/>
    <s v="# cases opened for legal representation for Arlington residents during evaluation period_x000a_# Arlington residents participating in in-depth seminars_x000a_# cases closed with results in clients favor_x000a_# clients advised and referred to appropriate services_x000a_# of Clients reporting satisfaction/clients surveyed"/>
    <s v="None"/>
    <s v="Community Development Citizens Advisory Commission"/>
    <s v="Immigrant laborers​"/>
    <d v="2016-08-01T12:53:02"/>
    <s v="_x000a_https://arlingtonva.sharepoint.com/sites/dmf/budget/Lists/NonProfit%20Tracker/Attachments/33/LAJC%20-%20CSBG%20FY16.pdf"/>
    <s v="https://arlingtonva.sharepoint.com/sites/dmf/budget/Lists/NonProfit%20Tracker/Attachments/33/LAJC%20-%20CSBG%20FY16.pdf"/>
    <m/>
    <m/>
    <s v="General Fund Grant Agreement"/>
    <s v="Yes"/>
    <s v="Yes"/>
    <s v="_x000a_​NB-budget matches the FY17 CD Fund table; money is budgeted to task after adoption."/>
    <s v="NMB-07/07/2016"/>
    <s v="_x000a_​NB-take out &quot;CSBG to&quot; off the description of services (copy error). Should add that funding switched from CDBG to CSBG in FY 2008 to the funding history."/>
    <m/>
    <s v="Item"/>
    <s v="sites/dmf/budget/Lists/NonProfit Tracker"/>
    <x v="4"/>
  </r>
  <r>
    <n v="1"/>
    <x v="57"/>
    <s v="​Legal Services"/>
    <s v="​Legal assistance funded by Title III-B of the Older Americans Act to provide legal services and outreach to persons aged 60+ in social or economic need"/>
    <x v="12"/>
    <x v="1"/>
    <s v="Maimoona Bah-Duckenfield"/>
    <x v="3"/>
    <s v="101.456016.91104.0000.0000.0000 101.456016.91104.0000.4000.4041 101.456016.91104.0000.4020.4043 101.456016.91104.0000.4020.4044_x000a_101.456016.91104.0000.4000.0000"/>
    <m/>
    <n v="430455"/>
    <n v="0"/>
    <n v="430455"/>
    <s v="368-10"/>
    <s v="EP"/>
    <s v="_x000a_Regional authorized by County Board"/>
    <s v="Regional Contribution"/>
    <s v="_x000a_7/1/16 - 6/30/17"/>
    <s v="​FY13-14 - $426,193_x000a_FY15-16 - $430,455"/>
    <s v="FY 2013"/>
    <s v="FY 15 COLA"/>
    <s v="_x000a_No"/>
    <s v="None"/>
    <s v="None"/>
    <s v="_x000a_​Commission on Aging"/>
    <s v="Arlington residents aged 60+"/>
    <d v="2016-07-28T15:35:29"/>
    <s v="_x000a_https://arlingtonva.sharepoint.com/sites/dmf/budget/Other%20Budget%20Documents/Legal%20Services%20368-10A7.pdf"/>
    <s v="https://arlingtonva.sharepoint.com/sites/dmf/budget/Other%20Budget%20Documents/Legal%20Services%20368-10A7.pdf"/>
    <m/>
    <m/>
    <s v="General Fund Grant Agreement"/>
    <s v="Yes"/>
    <m/>
    <s v="_x000a_​NB-budget matches PSB."/>
    <s v="JWB-7/6"/>
    <m/>
    <m/>
    <s v="Item"/>
    <s v="sites/dmf/budget/Lists/NonProfit Tracker"/>
    <x v="0"/>
  </r>
  <r>
    <n v="1"/>
    <x v="58"/>
    <s v="Empowering Immigrant Youth​"/>
    <s v="Provides internship and after-school civic engagement program for low-income immigrant youth at Wakefield High School."/>
    <x v="0"/>
    <x v="0"/>
    <s v="Caitlin Jones"/>
    <x v="0"/>
    <s v="206.456300.72405.0000.0642.6DLB​"/>
    <m/>
    <n v="0"/>
    <n v="20000"/>
    <n v="20000"/>
    <m/>
    <s v="EP"/>
    <s v="​Applied to the Community Development Fund "/>
    <s v="CDCAC"/>
    <s v="_x000a_7/1/16 - 6/30/17"/>
    <s v="​FY16 - $18,000"/>
    <s v="FY 2016"/>
    <s v="FY17 - non-profits receiving less than $20,000 in CDBG funds in prior years were given an increase for"/>
    <s v="Yes"/>
    <s v="# youth to participate in the Civics and Citizenship after school program_x000a_# youth who successfully complete Civics and Citizenship (6+ sessions)_x000a_# youth who participate in job skills training sessions_x000a_% of students who report feeling better prepared for employment in satisfaction survey_x000a_% of students who report feeling more involved in the community in satisfaction survey_x000a_% of students who report feeling better prepared for college in satisfaction survey_x000a_# youth to complete an internship_x000a_# / % of youth to create a resume/cover letter_x000a_% of internship participants who feel more comfortable in the American workplace_x000a_% of internship participants who better understand the expectations in a work environment_x000a_% of in internship participants who feel more prepared to apply for a job on their own."/>
    <s v="None"/>
    <s v="Community Development Citizens Advisory Commission"/>
    <s v="Immigrant youths, Arlington Public Schools"/>
    <d v="2016-08-01T12:46:25"/>
    <s v="_x000a_https://arlingtonva.sharepoint.com/sites/dmf/budget/Lists/NonProfit%20Tracker/Attachments/21/LIBERTY%20FY16.pdf"/>
    <s v="https://arlingtonva.sharepoint.com/sites/dmf/budget/Lists/NonProfit%20Tracker/Attachments/21/LIBERTY%20FY16.pdf"/>
    <m/>
    <m/>
    <s v="General Fund Grant Agreement"/>
    <s v="Yes"/>
    <s v="Yes"/>
    <s v="_x000a_​NB-budget matches the FY17 CD Fund table; money is budgeted to task after adoption."/>
    <s v="NMB-07/07/2016"/>
    <s v="_x000a_​NB-should we add APS as a stakeholder and parents too?"/>
    <s v="_x000a_​NB-agreement is missing page 23.  That's why I think the metrics in the agreement don't match the tracker."/>
    <s v="Item"/>
    <s v="sites/dmf/budget/Lists/NonProfit Tracker"/>
    <x v="1"/>
  </r>
  <r>
    <n v="1"/>
    <x v="59"/>
    <s v="​Vocational/Habilitation Services"/>
    <s v="​Vocational program for individuals with mental illnesses and intellectual disabilities"/>
    <x v="9"/>
    <x v="1"/>
    <s v="La Voyce Reid"/>
    <x v="1"/>
    <s v="101.434000.53206.0000.0000.0000_x000a_101.456000.53206.0000.0000.M425_x000a_101.456000.53206.0000.0000.M430_x000a_101.456000.53206.0000.0000.M460_x000a_101.456000.53206.0000.0000.M465"/>
    <m/>
    <n v="379600"/>
    <n v="0"/>
    <n v="379600"/>
    <s v="16-323-5-R"/>
    <s v="_x000a_Rider"/>
    <s v="_x000a_​RFP (Rider)"/>
    <s v="RFP"/>
    <s v="_x000a_4/1/16-6/30/17​"/>
    <s v="​FY13-14 - $346,297_x000a_FY15 - $362,054_x000a_FY16 - $379,600"/>
    <s v="FY 2006"/>
    <s v="FY16 - CPI contract"/>
    <s v="Yes"/>
    <s v="-Monthly state performance utilization reports and referral reports_x000a_-quarterly individual service plan progress reports_x000a_-annual outcome measures report_x000a_-critical incident report and internal investigation reports as they occur"/>
    <s v="None"/>
    <s v="Disability Advisory Commission;_x000a_Commission on Aging; _x000a_Community Services Board"/>
    <s v="County residents with intellectual disabilities "/>
    <d v="2016-08-01T13:17:04"/>
    <s v="_x000a_https://arlingtonva.sharepoint.com/sites/dmf/budget/Lists/NonProfit%20Tracker/Attachments/95/16-323-5-R%20%20%20Linden%20Resources%20Rider%20Agreement.pdf"/>
    <s v="https://arlingtonva.sharepoint.com/sites/dmf/budget/Lists/NonProfit%20Tracker/Attachments/95/16-323-5-R%20%20%20Linden%20Resources%20Rider%20Agreement.pdf"/>
    <m/>
    <m/>
    <s v="Rider"/>
    <s v="Yes"/>
    <s v="Yes"/>
    <s v="_x000a_​NB-$0 budget in PSB."/>
    <s v="NMB-07/08/2016"/>
    <s v="_x000a_​NB-metrics start in Fairfax agreement, section 7.3."/>
    <s v="_x000a_​NB-ask about budget location. Dept. Answer - Account codes modified in column H. The ACCs entered are where the expenses are charged, all budget is currently maintained in 101.456000.53206.0.0.0. The tasks listed are used for the electronic health record reporting. Please note that NA 434000 is no longer used, all charges posted to NA 437405 going forward. Also the ACC 101.433500.53211.0000.4440.M320 was a one time task for this vendor to complete a print job, not associated with the agreement and should not be included."/>
    <s v="Item"/>
    <s v="sites/dmf/budget/Lists/NonProfit Tracker"/>
    <x v="1"/>
  </r>
  <r>
    <n v="1"/>
    <x v="59"/>
    <s v="Vocational/Habilitation Services "/>
    <s v="​Vocational/habilitation services for clients with mental illness providing employment opportunities in group and supported environments"/>
    <x v="9"/>
    <x v="1"/>
    <s v="Jose Campos"/>
    <x v="1"/>
    <s v="101.456000.52155.0000.3300.1430"/>
    <m/>
    <n v="39879"/>
    <n v="0"/>
    <n v="39879"/>
    <s v="335-10-10"/>
    <s v="_x000a_Rider"/>
    <s v="(RFP (Rider)"/>
    <s v="RFP"/>
    <s v="_x000a_7/1/16 - 6/30/17"/>
    <s v="FY13 - $39,714_x000a_FY14 - $35,462_x000a_FY15-16 - $39,879"/>
    <s v="Unknown"/>
    <s v="_x000a_Amount was adjusted lower in FY17 due to the transitioning the non-profit ending the services in FY17."/>
    <s v="Yes"/>
    <s v="Program manager s track progress of clients through case management."/>
    <s v="_x000a_​Decreased usage due to less demand of clients."/>
    <s v="_x000a_Community Services Board"/>
    <s v="Community Service Board (CSB), Behavioral Health Division (BHD) clients"/>
    <d v="2016-08-01T12:50:00"/>
    <s v="_x000a_https://arlingtonva.sharepoint.com/sites/dmf/budget/Other%20Budget%20Documents/20160509174321845.pdf"/>
    <s v="https://arlingtonva.sharepoint.com/sites/dmf/budget/Other%20Budget%20Documents/20160509174321845.pdf"/>
    <m/>
    <m/>
    <s v="Contract"/>
    <s v="Yes"/>
    <s v="Yes"/>
    <s v="_x000a_NB-​$0 budget in PSB."/>
    <s v="NMB-7/7/16"/>
    <m/>
    <s v="_x000a_​rider agreement has been requested from purchasing; why are there two lines that sound like they are for the same service?"/>
    <s v="Item"/>
    <s v="sites/dmf/budget/Lists/NonProfit Tracker"/>
    <x v="4"/>
  </r>
  <r>
    <n v="1"/>
    <x v="60"/>
    <s v="Literacy Programs"/>
    <s v="_x000a_Serves ~1,500 beginning-level English language and literacy adult learners"/>
    <x v="0"/>
    <x v="3"/>
    <s v="Joseph Barksdale"/>
    <x v="3"/>
    <s v="101.456060.91104.0000.0000.0000"/>
    <m/>
    <n v="23457"/>
    <n v="0"/>
    <n v="23457"/>
    <m/>
    <s v="EP"/>
    <s v="_x000a_​The Literacy Council sends an annual funding request to the Libraries Department with any supplemental information to support their funding request. The funding request is then approved by the County Board"/>
    <s v="_x000a_​Internal Department Review"/>
    <s v="_x000a_7/1/16 - 6/30/17"/>
    <s v="FY13-14 - $23,225_x000a_FY15-16 - $23,457"/>
    <s v="1970s"/>
    <s v="FY14 - $232 for a standard increase"/>
    <s v="Yes"/>
    <s v="# of participants who attained customer service skills;_x000a_# of participants attained wellness and healthy lifestyles;_x000a_# of students who entered employment; _x000a_# who enrolled in additional education;_x000a_# improved employability  and technology skills; _x000a_# of students with increased involvement in their children's education; _x000a_# of students with increased involvement in community activities; _x000a_# who retained employment and strengthened family."/>
    <s v="None"/>
    <s v="None"/>
    <s v="Citizens who are non-native speakers and their family members."/>
    <d v="2016-07-28T09:45:13"/>
    <s v="_x000a_None"/>
    <m/>
    <m/>
    <m/>
    <s v="Exempt Purchase"/>
    <s v="Yes"/>
    <s v="No"/>
    <s v="_x000a_​NB-budget matches PSB."/>
    <s v="JWB-7/6"/>
    <m/>
    <m/>
    <s v="Item"/>
    <s v="sites/dmf/budget/Lists/NonProfit Tracker"/>
    <x v="3"/>
  </r>
  <r>
    <n v="1"/>
    <x v="61"/>
    <s v="Marine Corps Marathon"/>
    <s v="Marine Corps Marathon is an annual marathon composed of 30,000 runners held in Arlington and Washington D.C.  AED facilitates an annual County event sponsorship along with coordination of in-kind services from many County departments. "/>
    <x v="3"/>
    <x v="5"/>
    <s v="Emily Cassell"/>
    <x v="5"/>
    <s v="101.434000.91102.0000.0000.0000"/>
    <s v="In-kind services offered from many County departments including AED, DES, ACPD, ACFD and DPR.        "/>
    <n v="55000"/>
    <m/>
    <n v="55000"/>
    <m/>
    <s v="EP"/>
    <s v="Marine Corps Marathon staff presents a funding and in-kind services agreement each year."/>
    <s v="AED will compare agreement with the previous year and review with the County Attorney's office. AED determines changes in promotional events, post-race events, sponsorships and other meaningful event changes. Collectively the parties both agree to a set of in-kind services provided by the county. "/>
    <s v="_x000a_7/1/16 - 6/30/17"/>
    <s v="FY11-16- $55,000"/>
    <s v="FY 2006"/>
    <s v="N/A"/>
    <s v="Yes"/>
    <s v="AED tracks hotel average daily rate and occupancy during the event dates to determine the events impact on local tourism. "/>
    <s v="None"/>
    <s v="_x000a_​Economic Development Commission"/>
    <s v="County hotels, local businesses, and event attendees"/>
    <d v="2016-08-15T00:00:00"/>
    <s v="Yes"/>
    <s v="https://arlingtonva.sharepoint.com/sites/dmf/budget/_layouts/15/guestaccess.aspx?guestaccesstoken=ASsp6Ui537xTt1RW%2fDg6KYLZLsgo1uf0RWzxfXC7xn8%3d&amp;docid=2_105092e273999447287fe7f57d8bb54ec&amp;rev=1"/>
    <m/>
    <m/>
    <s v="MOU"/>
    <s v="No"/>
    <m/>
    <s v="Paid out of NON-D"/>
    <s v="JWB-8/8"/>
    <s v="8/8  waiting on funding information"/>
    <m/>
    <m/>
    <m/>
    <x v="4"/>
  </r>
  <r>
    <n v="1"/>
    <x v="62"/>
    <s v="​Mary Marshall Scholarship Fund"/>
    <s v="The Mary Marshall Memorial Scholarship was established by the Arlington County Board in 1994 to honor the memory of Mary Marshall"/>
    <x v="0"/>
    <x v="10"/>
    <s v="Joseph Barksdale"/>
    <x v="3"/>
    <s v="101.456004.91104.0000.0000.0000"/>
    <m/>
    <n v="12600"/>
    <n v="0"/>
    <n v="12600"/>
    <m/>
    <s v="EP"/>
    <s v="_x000a_​A funding request is sent to the County Manager's Office for consideration and approval by the County Board."/>
    <s v="_x000a_​Internal Department Review"/>
    <s v="_x000a_7/1/16 - 6/30/17"/>
    <s v="FY12-16 - $12,600"/>
    <s v="FY 1994"/>
    <s v="FY12 - The scholarship fund was adjusted to allow for an additional scholarship recipient and the fund is at its current amount of $12,600 with eight scholarships offered each year"/>
    <s v="Yes"/>
    <s v="The scholarship fund is managed through the Arlington Community Foundation who monitors: _x000a_# of qualified applications they receive annually;_x000a_# of current student grantees who apply for an additional year of scholarship;_x000a_GPA #'s of the scholarship grantees;_x000a_the graduation rate of the scholarship students. The demographics of both the applicants and grantees are also monitored to ensure they both mirror the unique demographic of Arlington County."/>
    <s v="None"/>
    <s v="_x000a_​Arlington Community Foundation"/>
    <s v="Scholarship recipients"/>
    <d v="2016-07-28T09:59:00"/>
    <s v="_x000a_https://arlingtonva.sharepoint.com/sites/dmf/budget/Lists/NonProfit%20Tracker/Attachments/142/Mary%20Marshall%20Scholarship%20Fund%20Agreement%20FY15.pdf"/>
    <s v="https://arlingtonva.sharepoint.com/sites/dmf/budget/Lists/NonProfit%20Tracker/Attachments/142/Mary%20Marshall%20Scholarship%20Fund%20Agreement%20FY15.pdf"/>
    <m/>
    <m/>
    <s v="Memorandum of Understanding"/>
    <s v="No"/>
    <s v="Yes"/>
    <m/>
    <s v="JWB-7/6"/>
    <m/>
    <m/>
    <s v="Item"/>
    <s v="sites/dmf/budget/Lists/NonProfit Tracker"/>
    <x v="1"/>
  </r>
  <r>
    <n v="1"/>
    <x v="63"/>
    <s v="​Vocational/Habilitation Services"/>
    <s v="​Custodial services and automobile cleaning/detailing services provided to the County with Department of Human Services clients with a primary diagnosis of intellectual and developmental disabilities. Also provides day support and employment services to individuals with intellectual and developmental disabilities."/>
    <x v="9"/>
    <x v="1"/>
    <s v="La Voyce Reid"/>
    <x v="1"/>
    <s v="101.456000.53206.0000.0000.M425_x000a_101.456000.53206.0000.0000.M465_x000a_101.456000.53206.0000.0000.M460_x000a_101.456000.53206.0000.0000.M430"/>
    <m/>
    <n v="444735"/>
    <n v="0"/>
    <n v="444735"/>
    <s v="16-323-6-R"/>
    <s v="_x000a_Rider"/>
    <s v="_x000a_​RFP (Rider)"/>
    <s v="RFP"/>
    <s v="_x000a_​4/1/16-6/30/17"/>
    <s v="​FY13 -14 - $279,079_x000a_FY15 - 16 - $444,735"/>
    <s v="FY 2013"/>
    <s v="FY16 - CPI contract"/>
    <s v="Yes"/>
    <s v="-Monthly state performance utilization reports and referral reports_x000a_-quarterly individual service plan progress reports_x000a_-annual outcome measures report_x000a_-critical incident report and internal investigation reports as they occur"/>
    <s v="None"/>
    <s v="Disability Advisory Commission;_x000a_Commission on Aging; _x000a_Community Services Board"/>
    <s v="County residents with intellectual disabilities"/>
    <d v="2016-08-01T13:17:14"/>
    <s v="_x000a_https://arlingtonva.sharepoint.com/sites/dmf/budget/Lists/NonProfit%20Tracker/Attachments/96/16-323-6-R%20%20%20MVLE%20Rider%20Agreement.pdf"/>
    <s v="https://arlingtonva.sharepoint.com/sites/dmf/budget/Lists/NonProfit%20Tracker/Attachments/96/16-323-6-R%20%20%20MVLE%20Rider%20Agreement.pdf"/>
    <m/>
    <m/>
    <s v="Rider"/>
    <s v="Yes"/>
    <s v="Yes"/>
    <s v="_x000a_NB-$0 budget in PSB."/>
    <s v="NMB-07/11/2016"/>
    <s v="_x000a_​NB-For metrics, see Fairfax agreement under section 7.3 (starts on page 24 of the contract pdf)."/>
    <s v="_x000a_​NB-ask about budget location. Dept. Answer -  The ACCs entered are where the expenses are charged, all budget is currently maintained in 101.456000.53206.0.0.0. The tasks are used for the electronic health record reporting. This one is on a month to month but will be re-bid in July."/>
    <s v="Item"/>
    <s v="sites/dmf/budget/Lists/NonProfit Tracker"/>
    <x v="4"/>
  </r>
  <r>
    <n v="1"/>
    <x v="64"/>
    <s v="​Dance and Movement Workshop"/>
    <s v="Provides dance and movement workshops to Arlington County Residents with mobility and sensory-based disabilities to increase their physical and psychosocial health and recreational opportunities"/>
    <x v="9"/>
    <x v="7"/>
    <s v="Anthonia Sowho"/>
    <x v="3"/>
    <s v="101.456071.91104.0000.0000.0000"/>
    <m/>
    <n v="11059"/>
    <n v="0"/>
    <n v="11059"/>
    <m/>
    <s v="EP"/>
    <s v="Biennial application and request for proposal"/>
    <s v="​Application is reviewed by the Disability Advisory Commission."/>
    <s v="_x000a_7/1/16 - 6/30/17"/>
    <s v="FY10-13 - $10,646_x000a_FY14-16 - $11,059"/>
    <s v="FY 2001"/>
    <s v="_x000a_FY14, general increase for services"/>
    <s v="Yes"/>
    <s v="-Organization must provide 30-32 dance/movement sessions and a combination of 8-10 workshops annually for Arlington County residents with physical and sensory-based disabilities.  _x000a_-Through program evaluations, 90% of participants will report an improvement from the program in at least one of the following categories:  balance and coordination, overall flexibility and mobility, self-confidence, functional independence, community integration especially with mobility issues, social competency skills, group interaction, and cognitive processing skills. _x000a_-Information presentations will be facilitated at public forums and professional conferences with a goal of 4 per year."/>
    <s v="None"/>
    <s v="Disability Advisory Commission"/>
    <s v="Residents with mobility and sensory based disabilities, their family members, the community"/>
    <d v="2016-07-28T14:59:07"/>
    <s v="_x000a_None"/>
    <m/>
    <m/>
    <m/>
    <s v="Exempt Purchase"/>
    <s v="No"/>
    <s v="No"/>
    <s v="_x000a_​NB-budget matches PSB."/>
    <s v="JWB-7/6"/>
    <s v="need agreement, may want to reduce performance metrics"/>
    <m/>
    <s v="Item"/>
    <s v="sites/dmf/budget/Lists/NonProfit Tracker"/>
    <x v="3"/>
  </r>
  <r>
    <n v="1"/>
    <x v="65"/>
    <s v="​Dental Services"/>
    <s v="Provide dental care for clients for insured Arlington residents aged 3 - 59 for two days a week"/>
    <x v="1"/>
    <x v="1"/>
    <s v="Errol Chin-Loy"/>
    <x v="2"/>
    <s v="_x000a_​N/A"/>
    <s v="Use of County Space"/>
    <n v="0"/>
    <n v="0"/>
    <n v="0"/>
    <m/>
    <s v="_x000a_MOU"/>
    <s v="_x000a_A funding request is sent to department during the budget process._x000a_"/>
    <s v="_x000a_​Board Award"/>
    <s v="_x000a_7/1/16 - 6/30/17"/>
    <s v="N/A"/>
    <s v="N/A"/>
    <s v="_x000a_​None"/>
    <s v="_x000a_No"/>
    <s v="None"/>
    <s v="None"/>
    <s v="None"/>
    <s v="Insured residents aged 3 - 59"/>
    <d v="2016-08-01T12:56:27"/>
    <s v="_x000a_https://arlingtonva.sharepoint.com/sites/dmf/budget/NonProfit%20Agreement%20Library/NeighborhoodHealth-DHS-PHD-MOA.pdf"/>
    <s v="https://arlingtonva.sharepoint.com/sites/dmf/budget/NonProfit%20Agreement%20Library/NeighborhoodHealth-DHS-PHD-MOA.pdf"/>
    <m/>
    <m/>
    <s v="Memorandum of Understanding"/>
    <s v="No"/>
    <s v="No"/>
    <s v="_x000a_​NB-n/a, in-kind contribution."/>
    <s v="NMB-07/08/2016"/>
    <s v="_x000a_​NB-no MOU attached. Don't understand community stakeholder explanation."/>
    <s v="_x000a_​NB-how is this grouped connected to Arlington Free Clinic? it looks like they both provide dental services using DHS space.  Please elaborate on your community stakeholders. Not connected to Arlington Free Clinic, just use DHS space on different days of the week."/>
    <s v="Item"/>
    <s v="sites/dmf/budget/Lists/NonProfit Tracker"/>
    <x v="0"/>
  </r>
  <r>
    <n v="1"/>
    <x v="66"/>
    <s v="Dental Services"/>
    <s v="Oral health care services for low-income, uninsured and under-served residents in Arlington and Northern Virginia"/>
    <x v="1"/>
    <x v="0"/>
    <s v="Rolda Nedd"/>
    <x v="0"/>
    <s v="101.456300.72409.0000.CS17.6DDC"/>
    <m/>
    <n v="0"/>
    <n v="20000"/>
    <n v="20000"/>
    <m/>
    <s v="EP"/>
    <s v="​Applied to the Community Development Fund"/>
    <s v="CDCAC"/>
    <s v="_x000a_7/1/16 - 6/30/17"/>
    <s v="​FY15 - $16,000_x000a_FY16 - $0 (did not apply)"/>
    <s v="FY 2015"/>
    <s v="_x000a_FY17 - funding increased for organizations receiving less than $20,000."/>
    <s v="Yes"/>
    <s v="# new patients accepted into the program_x000a_# and % of accepted clients who successfully receive dental care and achieve improved oral health_x000a_# hours expected service from recruited professionals (dentists and hygienists)                      _x000a_% customer service survey completed/client satisfaction            _x000a_Total dollar value of in-kind services or donated goods"/>
    <s v="None"/>
    <s v="Community Development Citizens Advisory Committee"/>
    <s v="Low income persons in need of dental care"/>
    <d v="2016-08-01T12:53:17"/>
    <s v="_x000a_https://arlingtonva.sharepoint.com/sites/dmf/budget/NonProfit%20Agreement%20Library/Northern%20Virginia%20Dental%20Clinic-Dental%20Clinic-CPHD-FY15%20Agreement.docx?d=w5cc2ca1aab32477b8d4b271a5eb5963e_x000a_ "/>
    <s v="https://arlingtonva.sharepoint.com/sites/dmf/budget/NonProfit%20Agreement%20Library/Northern%20Virginia%20Dental%20Clinic-Dental%20Clinic-CPHD-FY15%20Agreement.docx?d=w5cc2ca1aab32477b8d4b271a5eb5963e"/>
    <m/>
    <m/>
    <s v="General Fund Grant Agreement"/>
    <s v="Yes"/>
    <s v="No"/>
    <s v="_x000a_​NB-budget matches the FY17 CD Fund table; money is budgeted to task after adoption."/>
    <s v="NMB-07/07/2016"/>
    <s v="_x000a_​NB-take out &quot;CSBG to&quot; from the description services (copy error). Don't see agreement attached. Check to see if any commissions should be added (Health Systems one maybe)."/>
    <m/>
    <s v="Item"/>
    <s v="sites/dmf/budget/Lists/NonProfit Tracker"/>
    <x v="3"/>
  </r>
  <r>
    <n v="1"/>
    <x v="66"/>
    <s v="Dental Services"/>
    <s v="​Dental services for low income adults referred by DHS staff"/>
    <x v="1"/>
    <x v="1"/>
    <s v="Diane Alvira"/>
    <x v="1"/>
    <s v="101.437405.51108.0000.0000.NVDC"/>
    <m/>
    <n v="25250"/>
    <n v="0"/>
    <n v="25250"/>
    <s v="16-392"/>
    <s v="_x000a_MOU"/>
    <s v="A funding request is sent to the department during the budget process. Organization may choose to contact and/or submit a funding request to the County Board."/>
    <s v="_x000a_​Board Award"/>
    <s v="_x000a_7/1/16 - 6/30/17"/>
    <s v="FY13-14 - $35,000_x000a_FY15 - $35,250_x000a_FY16 - $25,250"/>
    <s v="FY 1994"/>
    <s v="FY16 - moved to Fairfax County, while still serving Arlington residents, we are no longer responsible for the same support of rental expenses. Decreased $10,000 for rent, which was not included in the organization's request for funding.  Remaining $25,250 funds dentist's salary."/>
    <s v="Yes"/>
    <s v="Provider makes available 13 dental appointments per month to patients referred by DHS."/>
    <s v="None"/>
    <s v="_x000a_​Economic Development Commission"/>
    <s v="Low-to-moderate income households in need of dental services, uninsured people"/>
    <d v="2016-08-01T12:55:31"/>
    <s v="_x000a_https://arlingtonva.sharepoint.com/sites/dmf/budget/Other%20Budget%20Documents/Northern%20Virginia%20Dental%20Clinic-FY%202013%20Agreement.pdf"/>
    <s v="https://arlingtonva.sharepoint.com/sites/dmf/budget/Other%20Budget%20Documents/Northern%20Virginia%20Dental%20Clinic-FY%202013%20Agreement.pdf"/>
    <m/>
    <m/>
    <s v="Memorandum of Agreement"/>
    <s v="Yes"/>
    <s v="Yes"/>
    <s v="_x000a_​NB-FY17 budget is higher in PSB ($36,100)."/>
    <s v="NMB-07/08/2016"/>
    <s v="_x000a_​NB-no metrics. Purchasing authority is an EP from CY 2012.  Authorized funding level and workload are different than current funding level and workload."/>
    <s v="_x000a_​NB-is this in the purchasing pipeline for review? Dept. Answer - Now MOA with number 16-392. Columns M and N updated. Metrics added, column W updated. This is part of a regional agreement with the Northern Virginia Dental Society, Northern Virginia Dental Clinic, Fairfax Counties and Cities of Alexandria, Fairfax and Falls Church - Agreement attached. Purchasing Authority, column M updated. In FY16 the Clinic moved to Fairfax County, while still serving Arlington residents, we are no longer responsible for the same support of rental expenses."/>
    <s v="Item"/>
    <s v="sites/dmf/budget/Lists/NonProfit Tracker"/>
    <x v="3"/>
  </r>
  <r>
    <n v="1"/>
    <x v="67"/>
    <s v="​Emergency Needs Grant"/>
    <s v="​Limited financial assistance for Arlington County residents who visit the nonprofit for services"/>
    <x v="5"/>
    <x v="1"/>
    <s v="Heather Venner"/>
    <x v="1"/>
    <s v="101.437405.51108.ENF.1000.5132"/>
    <m/>
    <n v="8797"/>
    <n v="0"/>
    <n v="8797"/>
    <s v="201-11-1"/>
    <s v="EP"/>
    <s v="A funding request is sent to the department during the budget process. Organization may choose to contact and/or submit a funding request to the County Board."/>
    <s v="_x000a_​Board Award"/>
    <s v="_x000a_7/1/16 - 6/30/17"/>
    <s v="FY13-14 - $8,710_x000a_FY15-16 - $8,797"/>
    <s v="FY 2004"/>
    <s v="FY15 - increase of $87 to cover higher cost of providing services"/>
    <s v="Yes"/>
    <s v="# individuals receiving financial assistance"/>
    <s v="None"/>
    <s v="_x000a_​Economic Development Commission"/>
    <s v="Low-to-moderate income households"/>
    <d v="2016-08-01T12:55:45"/>
    <s v="_x000a_https://arlingtonva.sharepoint.com/sites/dmf/budget/Other%20Budget%20Documents/Norther%20Virginia%20Family%20Services,%20Inc.%20Emergency%20Needs%20Grant%20201-11-1%20FY17%20Contract.pdf"/>
    <s v="https://arlingtonva.sharepoint.com/sites/dmf/budget/Other%20Budget%20Documents/Norther%20Virginia%20Family%20Services,%20Inc.%20Emergency%20Needs%20Grant%20201-11-1%20FY17%20Contract.pdf"/>
    <m/>
    <m/>
    <s v="EP"/>
    <s v="Yes"/>
    <m/>
    <s v="_x000a_​NB-budget matches PSB."/>
    <s v="NMB-07/08/2016"/>
    <s v="_x000a_​NB-no metrics provided, contract attached is renewal only."/>
    <s v="_x000a_​NB-why did the budget increase in FY 2015 (increased cost of doing business)? Dept. Answer FY2015 addition - increased cost of doing business; metrics for emergency needs, column W updated. See page 3 of attached agreement."/>
    <s v="Item"/>
    <s v="sites/dmf/budget/Lists/NonProfit Tracker"/>
    <x v="1"/>
  </r>
  <r>
    <n v="1"/>
    <x v="67"/>
    <s v="​Intervention, Prevention, and Education (IPE) Program"/>
    <s v="Two caseworkers provide community-based services to youth at risk for gang involvement"/>
    <x v="1"/>
    <x v="8"/>
    <s v="Robert Vilchez"/>
    <x v="1"/>
    <s v="101.438200.20601.0000.0000.0000​"/>
    <m/>
    <n v="90000"/>
    <n v="0"/>
    <n v="90000"/>
    <s v="745-12 (this was the number in the old system)"/>
    <s v="EP"/>
    <s v="_x000a_​The organization began work with Arlington under a federal grant obtained by the Northern Virginia Regional Gang Task Force.  When the grant ran out, the County stepped in and provided one-time funding.  With more lobbying, IPE was included in JDR's base budget. "/>
    <s v="_x000a_​Dept. Internal Review which includes minimum quarterly meetings with the vendor and program staff to review changes in staffing changes in population, new and existing client progress, NVFS also provides a verbal report at bi-monthly Gang Prevention Task Force meetings."/>
    <s v="_x000a_7/1/16 - 6/30/17"/>
    <s v="FY12-16 - $90,000"/>
    <s v="FY 2012"/>
    <s v="N/A"/>
    <s v="_x000a_No"/>
    <s v="None"/>
    <s v="_x000a_​Increase in funding will be sought to cover rising personnel and non-personnel expenses."/>
    <s v="Arlington Gang Prevention Task Force_x000a_Northern Virginia Regional Gang Task Force"/>
    <s v="Low income families (parents, children, teens) in needy areas, especially at west end of Columbia Pike"/>
    <d v="2016-08-01T10:06:03"/>
    <s v="_x000a_https://arlingtonva.sharepoint.com/sites/dmf/budget/Other%20Budget%20Documents/359-10%20FY17%20Contract%20Renewal%20Notice.pdf"/>
    <m/>
    <m/>
    <m/>
    <s v="None"/>
    <s v="Yes"/>
    <s v="No"/>
    <s v="_x000a_$0 budgeted in FY17 in PSB."/>
    <s v="NMB-07/07/16"/>
    <s v="_x000a_​NB-Type of Agreement fieldis empty. Purchasing authority lists an old agreement number. Need to check with purchasing about what type of agreement is in place for this work. Need to clean up funding history explanation. Community stakeholder filed should be condensed, currently reads like an impact statement (maybe add that info to the description of services area instead)."/>
    <s v="_x000a_​NB-Is nonprofit name actually Northern Virginia Family Services versus Northern Virginia Family (yes).  Any additional information about the purchasing agreement used to procure these services.  What steps are involved in the dept. internal review process? Metrics field says this info will be added later, do they have that info now? There is no budget in the ACC provided, can you clarify the funding source for this nonprofit?"/>
    <s v="Item"/>
    <s v="sites/dmf/budget/Lists/NonProfit Tracker"/>
    <x v="0"/>
  </r>
  <r>
    <n v="1"/>
    <x v="67"/>
    <s v="​Training Futures"/>
    <s v="Administers six-month program that teaches job skills and offers post-secondary education credentials to economically disadvantaged, unemployed, or underemployed, adults"/>
    <x v="0"/>
    <x v="0"/>
    <s v="Rolda Nedd"/>
    <x v="0"/>
    <s v="206.456300.72405.0000.0642.6KNV"/>
    <m/>
    <n v="0"/>
    <n v="20000"/>
    <n v="20000"/>
    <m/>
    <s v="EP"/>
    <s v="​Applied to the Community Development Fund"/>
    <s v="CDCAC"/>
    <s v="_x000a_7/1/16 - 6/30/17"/>
    <s v="FY15-16 - $18,000"/>
    <s v="FY 2010"/>
    <s v="FY17 - additional funds were given to agencies who requested more than $20K, but who have received less than $20,000 for a period of years."/>
    <s v="Yes"/>
    <s v="# new participants enrolled in program_x000a_# participants who complete training_x000a_# participants who secure and maintain employment for 90+ days _x000a_# participants who experience wage gain within 3 months of graduation._x000a_# participants who will obtain college credit_x000a_% completion of customer service surveys completed/client satisfaction_x000a_Average wage at placement"/>
    <s v="None"/>
    <s v="Community Development Citizens Advisory Commission"/>
    <s v="Low-to-moderate income persons with limited income potential"/>
    <d v="2016-08-01T12:12:42"/>
    <s v="_x000a_https://arlingtonva.sharepoint.com/sites/dmf/budget/Lists/NonProfit%20Tracker/Attachments/16/NVFS%20-%20training%20futures.pdf"/>
    <s v="https://arlingtonva.sharepoint.com/sites/dmf/budget/Lists/NonProfit%20Tracker/Attachments/16/NVFS%20-%20training%20futures.pdf"/>
    <m/>
    <m/>
    <s v="General Fund Grant Agreement"/>
    <s v="Yes"/>
    <s v="Yes"/>
    <s v="_x000a_​NB-budget matches the FY17 CD Fund table; money is budgeted to task after adoption."/>
    <s v="NMB-07/07/2016"/>
    <s v="_x000a_​NB-funding history only goes bak to FY 2015, but the group originally got funding in FY 2010. Check CD fund table for history. Explanation for lasting funding increase is a bit confusing. Community stakeholders are listed as low and moderate income persons with limited income potential.  why is it limited (due to education, skill sets, job experience)? How does contrast with high -potential adults in the program description services."/>
    <s v="_x000a_On funding history question - From FY 2010 to Fy 2014 NVFS Training Futures was funded through other funding sources. Training is targeted and entry level jobs, clerical keep high potential adult."/>
    <s v="Item"/>
    <s v="sites/dmf/budget/Lists/NonProfit Tracker"/>
    <x v="4"/>
  </r>
  <r>
    <n v="1"/>
    <x v="67"/>
    <s v="Hispanic Committee Grant"/>
    <s v="​Information and referral, employment, legal, housing, translation/interpretation, social and support services to the Spanish-speaking residents of Arlington County"/>
    <x v="12"/>
    <x v="1"/>
    <s v="Heather Venner"/>
    <x v="3"/>
    <s v="101.456013.91104.0000.0000.0000"/>
    <m/>
    <n v="295626"/>
    <n v="0"/>
    <n v="295626"/>
    <s v="229-11"/>
    <s v="EP"/>
    <s v="A funding request is sent to the department during the budget process. Organization may choose to contact and/or submit a funding request to the County Board."/>
    <s v="Regional Contribution"/>
    <s v="_x000a_7/1/16 - 6/30/17"/>
    <s v="FY2013 - $292,699;_x000a_FY2014 - $292,699;_x000a_FY2015 - $295,626;_x000a_FY2016 - $295,626_x000a_"/>
    <s v="FY 1999"/>
    <s v="FY15 - $2,927 to continue services"/>
    <s v="Yes"/>
    <s v="% of clients served who access one or more services after help with information and referral_x000a_# / % of clients who remain financially stable after six months;_x000a_# / % of people who receive financial literacy who achieve their financial goals;_x000a_similar goals listed for employment and legal service offerings."/>
    <s v="None"/>
    <s v="None"/>
    <s v="Arlington's households in need of services or referrals, emphasis on services in the Spanish language"/>
    <d v="2016-07-28T15:33:20"/>
    <s v="_x000a_https://arlingtonva.sharepoint.com/sites/dmf/budget/Other%20Budget%20Documents/Norther%20Virginia%20Family%20Services,%20Inc.%20Hispanic%20Committee%20Grant%20229-11%20FY17%20Contract.pdf"/>
    <s v="https://arlingtonva.sharepoint.com/sites/dmf/budget/Other%20Budget%20Documents/Norther%20Virginia%20Family%20Services,%20Inc.%20Hispanic%20Committee%20Grant%20229-11%20FY17%20Contract.pdf"/>
    <m/>
    <m/>
    <s v="General Fund Grant Agreement"/>
    <s v="Yes"/>
    <s v="Yes"/>
    <s v="_x000a_​NB-budget matches PSB."/>
    <s v="JWB-7/6"/>
    <s v="_x000a_​NB-contract renewal attached only, no metrics provided."/>
    <m/>
    <s v="Item"/>
    <s v="sites/dmf/budget/Lists/NonProfit Tracker"/>
    <x v="3"/>
  </r>
  <r>
    <n v="1"/>
    <x v="67"/>
    <s v="Money Management​"/>
    <s v="​Assistance with tracking and paying bills for seniors no longer able to do so for themselves due to disabling illnesses"/>
    <x v="2"/>
    <x v="1"/>
    <s v="Maimoona Bah-Duckenfield"/>
    <x v="1"/>
    <s v="101.437405.53101.AAAP.4000.4027 101.437405.53101.AAAP.4020.4027 101.437405.53102.AAAP.4000.4027 101.437405.53102.AAAP.4020.4027​"/>
    <m/>
    <n v="37610"/>
    <n v="0"/>
    <n v="37610"/>
    <s v="244-11"/>
    <s v="EP"/>
    <s v="A request is sent to the County Board during the budget process."/>
    <s v="_x000a_​Board Award"/>
    <s v="_x000a_7/1/16 - 6/30/17"/>
    <s v="​FY13-14 - $37,238_x000a_FY15-16 - $37,610"/>
    <s v="FY 2007"/>
    <s v="FY15 - COLA ​"/>
    <s v="_x000a_No"/>
    <s v="None"/>
    <s v="None"/>
    <s v="_x000a_​Commission on Aging"/>
    <s v="Residents aged 60+ who need subsidized bill paying services"/>
    <d v="2016-08-01T13:17:58"/>
    <s v="_x000a_https://arlingtonva.sharepoint.com/sites/dmf/budget/Lists/NonProfit%20Tracker/Attachments/101/244-11%20Contract%20Renewal%20Notice%20FY17.pdf"/>
    <s v="https://arlingtonva.sharepoint.com/sites/dmf/budget/Lists/NonProfit%20Tracker/Attachments/101/244-11%20Contract%20Renewal%20Notice%20FY17.pdf"/>
    <m/>
    <m/>
    <s v="General Fund Grant Agreement"/>
    <s v="Yes"/>
    <s v="Yes"/>
    <s v="_x000a_NB-$0 budget in PSB."/>
    <s v="NMB-07/11/2016"/>
    <s v="_x000a_​Nb-type of agreement lists County Board. Contract renewal attached only, no metrics provided."/>
    <s v="_x000a_​NB-ask about budget location. Ask about FY 2015 budget increase. Dept. Answer - Account codes modified in column H. All budget is in 101.437405.53104.0.0.4027. We are no longer using NA 434000, all charges moving forward will be posted to NA 437405._x000a_Column N adjusted."/>
    <s v="Item"/>
    <s v="sites/dmf/budget/Lists/NonProfit Tracker"/>
    <x v="1"/>
  </r>
  <r>
    <n v="1"/>
    <x v="67"/>
    <s v="Healthy Families Arlington Program​"/>
    <s v="​Promotes health, early stimulation, and nurturing of children ages 0-5 in families at risk of poor outcomes through home visitation as an effort to prevent child abuse and neglect"/>
    <x v="1"/>
    <x v="1"/>
    <s v="Tabitha Kelly"/>
    <x v="1"/>
    <s v="101.438200.56001.0000.4B02.0000"/>
    <m/>
    <n v="323535"/>
    <n v="0"/>
    <n v="323535"/>
    <s v="359-10"/>
    <s v="_x000a_Rider"/>
    <s v="RFP (Rider)"/>
    <s v="RFP"/>
    <s v="_x000a_7/1/16 - 6/30/17"/>
    <s v="​FY13-14 - $251,942_x000a_FY15 - $314,051_x000a_FY16 - $320,332"/>
    <s v="FY 2006"/>
    <s v="FY17 - CPI Increase"/>
    <s v="_x000a_No"/>
    <s v="None"/>
    <s v="None"/>
    <s v="None"/>
    <s v="Children aged 0-5"/>
    <d v="2016-08-01T13:27:07"/>
    <s v="_x000a_https://arlingtonva.sharepoint.com/sites/dmf/budget/Other%20Budget%20Documents/359-10%20FY17%20Contract%20Renewal%20Notice.pdf"/>
    <s v="https://arlingtonva.sharepoint.com/sites/dmf/budget/Other%20Budget%20Documents/359-10%20FY17%20Contract%20Renewal%20Notice.pdf"/>
    <m/>
    <m/>
    <s v="Rider"/>
    <s v="Yes"/>
    <s v="Yes"/>
    <s v="_x000a_NB-budget matches PSB."/>
    <s v="NMB-7/7/16"/>
    <s v="_x000a_​NB-can't open contract attachment.  Purchasing authority is listed s a contract number but type of agreement says General Fund Grant Agreement. Double-check to see if this is right. No metrics listed, check the contract."/>
    <s v="_x000a_Can't open contract, please resend via email. Purchasing authority and type of agreement appear inconsistent, please explain. Can't see metrics. Need to confirm whether there are any relevant commissions. Dept. answers -  Contract renewal document saved in SharePoint, please try again. Type of agreement updated to Rider Agreement, column N updated._x000a_No metrics available as the initial contract in not available, please ask Purchasing._x000a_No relevant commissions."/>
    <s v="Item"/>
    <s v="sites/dmf/budget/Lists/NonProfit Tracker"/>
    <x v="1"/>
  </r>
  <r>
    <n v="1"/>
    <x v="67"/>
    <s v="Early Head Start Program​"/>
    <s v="​Promotes healthy prenatal outcomes, enhances the development of very young children, and promotes healthy family functioning for children ages 4 weeks to 3 years old"/>
    <x v="1"/>
    <x v="1"/>
    <s v="Tabitha Kelly"/>
    <x v="1"/>
    <s v="101.438200.56102.0000.4603.0000"/>
    <m/>
    <n v="28122"/>
    <n v="0"/>
    <n v="28122"/>
    <m/>
    <s v="EP"/>
    <s v="_x000a_None_x000a_ "/>
    <s v="_x000a_​Internal Department Review"/>
    <s v="_x000a_7/1/16 - 6/30/17"/>
    <s v="FY13-14 - $27,028_x000a_FY15 - $27,298_x000a_FY16 - $27,844"/>
    <s v="FY 2004"/>
    <s v="FY17 - CPI Increase"/>
    <s v="_x000a_No"/>
    <s v="The center is required to meet the following criteria:  Head Start Performance Standards, Council of Accreditation of Agencies Serving Children and Families, Commonwealth of Virginia Minimum Standards for Licensed Child Care Standards and Arlington County child care licensing standards."/>
    <s v="None"/>
    <s v="None"/>
    <s v="Arlington children and families"/>
    <d v="2016-08-01T12:04:17"/>
    <s v="_x000a_https://arlingtonva.sharepoint.com/sites/dmf/budget/Other%20Budget%20Documents/NVFS%20Early%20Head%20Start.pdf"/>
    <s v="https://arlingtonva.sharepoint.com/sites/dmf/budget/Other%20Budget%20Documents/NVFS%20Early%20Head%20Start.pdf"/>
    <m/>
    <m/>
    <s v="Standard Form Agreement"/>
    <s v="Yes"/>
    <s v="Yes"/>
    <s v="_x000a_​NB-budget matches PSB."/>
    <s v="NMB-7/7/2016"/>
    <s v="_x000a_​NB-can't open agreement attachment."/>
    <m/>
    <s v="Item"/>
    <s v="sites/dmf/budget/Lists/NonProfit Tracker"/>
    <x v="4"/>
  </r>
  <r>
    <n v="1"/>
    <x v="68"/>
    <s v="Case Management​"/>
    <s v="Provides information and referral, case management, advocacy, and education services to individuals in the Northern Virginia metropolitan area who are deaf and hard of hearing"/>
    <x v="9"/>
    <x v="7"/>
    <s v="Anthonia Sowho"/>
    <x v="3"/>
    <s v="101.456064.91104.0000.0000.0000"/>
    <m/>
    <n v="48354"/>
    <n v="0"/>
    <n v="48354"/>
    <m/>
    <s v="EP"/>
    <s v="_x000a_Biennial application and request for proposal."/>
    <s v="​Application is reviewed by the Disability Advisory Commission."/>
    <s v="_x000a_7/1/16 - 6/30/17"/>
    <s v="FY10 - $48,426_x000a_FY11-12 - $47,942_x000a_FY13-16 - $48,354"/>
    <s v="FY 1992"/>
    <s v="FY13 - General service funding increase"/>
    <s v="Yes"/>
    <s v="Part-time outreach specialist provides a minimum of 16 hours per week; _x000a_# of information and education presentations at County non-profit, social service, government organizations, and County meetings.;_x000a_NVRC's will continue its extensive email and newsletter services;_x000a_NVRC must allocate funds for development of a program serving non-English speakers with hearing loss and to emergency preparedness issues."/>
    <s v="None"/>
    <s v="Disability Advisory Commission"/>
    <s v="The community, persons with disabilities; specifically persons with hearing impairments and their families"/>
    <d v="2016-07-28T08:51:31"/>
    <s v="_x000a_None"/>
    <m/>
    <m/>
    <m/>
    <s v="Exempt Purchase"/>
    <s v="No"/>
    <s v="No"/>
    <s v="_x000a_​NB-budget matches PSB under regionals."/>
    <s v="JWB-7/6"/>
    <m/>
    <s v="_x000a_Need agreement to attach "/>
    <s v="Item"/>
    <s v="sites/dmf/budget/Lists/NonProfit Tracker"/>
    <x v="3"/>
  </r>
  <r>
    <n v="1"/>
    <x v="69"/>
    <s v="​HIV/AIDS and STI Education"/>
    <s v="Provide HIV/AIDS and Sexually Transmitted Infections prevention education, via the &quot;Face to Face&quot; program, in Arlington Public Schools (APS)"/>
    <x v="1"/>
    <x v="1"/>
    <s v="Errol Chin-Loy"/>
    <x v="1"/>
    <s v="101.437405.55110.0000.1000.0000"/>
    <m/>
    <n v="0"/>
    <n v="25000"/>
    <n v="25000"/>
    <s v="16-045-X"/>
    <s v="_x000a_Sole Source"/>
    <s v="A funding request is sent to department and/or County Board during the budget process."/>
    <s v="_x000a_​Board Award"/>
    <s v="_x000a_7/1/16 - 6/30/17"/>
    <s v="FY16 - $25,000"/>
    <s v="FY 2016"/>
    <s v="N/A"/>
    <s v="Yes"/>
    <s v="The contractor submits quarterly reports related to the performance criteria (which are listed from Page 8 - 11 of the contract):_x000a_ 1. Quarterly results for each performance criteria_x000a_ 2. Cumulative Results per criteria"/>
    <s v="None"/>
    <s v="None"/>
    <s v="Residents, Arlington Public Schools"/>
    <d v="2016-08-01T12:56:22"/>
    <s v="_x000a_Original Contract:https://arlingtonva.sharepoint.com/sites/dmf/budget/NonProfit%20Agreement%20Library/NOVASalud-PHD-DHS-%2016-045-X.pdf_x000a_Contract Renewal:https://arlingtonva.sharepoint.com/sites/dmf/budget/Lists/NonProfit%20Tracker/Attachments/61/16-045-X%20FY17%20Contract%20Renewal_AmendmentNo.1.pdf"/>
    <s v="https://arlingtonva.sharepoint.com/sites/dmf/budget/NonProfit%20Agreement%20Library/NOVASalud-PHD-DHS-%2016-045-X.pdf"/>
    <s v="https://arlingtonva.sharepoint.com/sites/dmf/budget/Lists/NonProfit%20Tracker/Attachments/61/16-045-X%20FY17%20Contract%20Renewal_AmendmentNo.1.pdf"/>
    <m/>
    <s v="Sole Source"/>
    <s v="Yes"/>
    <s v="Yes"/>
    <s v="_x000a_​$0 budget in PSB. DHS using savings in base budget to accommodate request."/>
    <s v="NMB/07/08/2016"/>
    <s v="_x000a_​NB-contract renewal attached only, no metrics to see. Metric column has same info as Arl Pediatric Center.  Check to see if this a typo. Purchasing authority says Sole Source, but should this be a general fund grant agreement instead since the Board specifically chose to budget these funds?"/>
    <s v="_x000a_​NB-Metric column has same info as Arl Pediatric Center.  Check to see if this a typo. No, both are the same."/>
    <s v="Item"/>
    <s v="sites/dmf/budget/Lists/NonProfit Tracker"/>
    <x v="4"/>
  </r>
  <r>
    <n v="1"/>
    <x v="70"/>
    <s v="​Offender Aid &amp; Restoration (OAR)"/>
    <s v="​Community-based corrections and rehabilitation services to adult offenders and ex-offenders as well as community service placement and supervision for juveniles and adults"/>
    <x v="1"/>
    <x v="9"/>
    <s v="Patti Richards"/>
    <x v="3"/>
    <s v="101.456022.91104.0000.0000.0000"/>
    <m/>
    <n v="456145"/>
    <n v="0"/>
    <n v="456145"/>
    <s v="Exempt Purchase"/>
    <s v="EP"/>
    <s v="_x000a_A funding request is sent to department and the County Board during the budget process._x000a_"/>
    <s v="_x000a_​Internal Department Review"/>
    <s v="_x000a_7/1/16 - 6/30/17"/>
    <s v="FY09-12 - $416,187_x000a_FY13-14 - $414,005_x000a_FY15-16 - $456,145"/>
    <s v="FY 1994"/>
    <s v="FY15 -  the County Board added an Increase of 42,140 to support an increase in program demand"/>
    <s v="_x000a_No"/>
    <s v="None"/>
    <s v="None"/>
    <s v="None"/>
    <s v="Current offenders, ex-offenders, their families and the community as a whole"/>
    <d v="2016-08-01T12:53:22"/>
    <s v="_x000a_None"/>
    <m/>
    <m/>
    <m/>
    <s v="None"/>
    <s v="Yes"/>
    <s v="No"/>
    <s v="_x000a_​FY17 PSB budget is $465,154."/>
    <s v="JWB-7/6"/>
    <m/>
    <s v="_x000a_Needs performance metrics and agreement, needs lobbying efforts"/>
    <s v="Item"/>
    <s v="sites/dmf/budget/Lists/NonProfit Tracker"/>
    <x v="0"/>
  </r>
  <r>
    <n v="1"/>
    <x v="70"/>
    <s v="​Returning Citizens Employment Program (RCEP)"/>
    <s v="​Provide employment support to individuals pre-release (while they are still incarcerated) and post-release (within the first year after incarceration)"/>
    <x v="0"/>
    <x v="0"/>
    <s v="Caitlin Jones"/>
    <x v="0"/>
    <s v="206.456300.72405.0000.0642.C180"/>
    <s v="Use of County Space"/>
    <n v="0"/>
    <n v="25000"/>
    <n v="25000"/>
    <m/>
    <s v="EP"/>
    <s v="​Applied to the Community Development Fund"/>
    <s v="CDCAC"/>
    <s v="_x000a_7/1/16 - 6/30/17"/>
    <s v="FY10-11 - $20,000_x000a_FY12 - $24,042_x000a_FY13 - $31,000_x000a_FY14 - $0 (did not apply)_x000a_FY15-16 - $20,000"/>
    <s v="FY 2008"/>
    <s v="FY15 - More applications than available funding, so funding was reduced &amp; switched from CSBG to CDBG"/>
    <s v="Yes"/>
    <s v="# clients enrolled in the program_x000a_# clients who take employment-focused courses in ACDF_x000a_# clients who secure employment as a result of participating in the program_x000a_% of clients satisfied with the program"/>
    <s v="None"/>
    <s v="Community Development Citizens Advisory Committee"/>
    <s v="Current offenders, ex-offenders, their families and the community as a whole"/>
    <d v="2016-08-01T11:19:49"/>
    <s v="https://arlingtonva.sharepoint.com/sites/dmf/budget/Lists/NonProfit%20Tracker/Attachments/11/OAR%20FY16.pdf_x000a_ "/>
    <s v="https://arlingtonva.sharepoint.com/sites/dmf/budget/Lists/NonProfit%20Tracker/Attachments/11/OAR%20FY16.pdf"/>
    <m/>
    <m/>
    <s v="General Fund Grant Agreement"/>
    <s v="Yes"/>
    <s v="Yes"/>
    <s v="_x000a_​NB-budget matches the FY17 CD Fund table; money is budgeted to task after adoption."/>
    <s v="NMB-07/07/2016"/>
    <s v="_x000a_​NB-need to follow-up on OAR space in CSW. May need to change wording for FY 2014 under the funding history. Metrics in agreement are slightly different than the tracker. Have they recently been updated? What is ACDF3, is that the Jail? Community stakeholders reads like an impact statement."/>
    <s v="_x000a_for funding history in FY 2014- say application was not received.  ; switch organizations that serve ex-offenders into stakeholders column; for commissions see workforce investment board;  faith community, business community"/>
    <s v="Item"/>
    <s v="sites/dmf/budget/Lists/NonProfit Tracker"/>
    <x v="2"/>
  </r>
  <r>
    <n v="1"/>
    <x v="70"/>
    <s v="Skills Program"/>
    <s v="Trains inmates to become productive and responsible citizens. The curriculum focuses on technical and career skills to improve a person's employability and work habits for successful employment"/>
    <x v="0"/>
    <x v="9"/>
    <s v="Patti Richards"/>
    <x v="2"/>
    <s v="799 434100 22301 0000 0000 8042"/>
    <m/>
    <n v="0"/>
    <n v="0"/>
    <n v="0"/>
    <s v="Exempt Purchase"/>
    <s v="EP"/>
    <s v="Organization contacts department staff directly"/>
    <s v="_x000a_​Internal Department Review"/>
    <s v="_x000a_7/1/16 - 6/30/17"/>
    <s v="N/A"/>
    <s v="FY 2010"/>
    <s v="N/A"/>
    <s v="_x000a_No"/>
    <s v="None"/>
    <s v="None"/>
    <s v="None"/>
    <s v="Inmates"/>
    <d v="2016-08-01T12:53:13"/>
    <s v="_x000a__x000a__x000a__x000a_https://arlingtonva.sharepoint.com/sites/dmf/budget/Lists/NonProfit%20Tracker/Attachments/11/OAR%20FY16.pdf"/>
    <s v="https://arlingtonva.sharepoint.com/sites/dmf/budget/Lists/NonProfit%20Tracker/Attachments/11/OAR%20FY16.pdf"/>
    <m/>
    <m/>
    <s v="General Fund Grant Agreement"/>
    <s v="Yes"/>
    <s v="No"/>
    <s v="_x000a_​NB-trust &amp; agency account-not budgeted."/>
    <s v="NMB-07/11/2016"/>
    <m/>
    <s v="_x000a_​NB-how much is spent annually for these services?  SIther any formal agreement? if so, what type? What about metrics?"/>
    <s v="Item"/>
    <s v="sites/dmf/budget/Lists/NonProfit Tracker"/>
    <x v="3"/>
  </r>
  <r>
    <n v="1"/>
    <x v="71"/>
    <s v="​Phoenix Bikes"/>
    <s v="​Educate youth in bike maintenance and repair, promote bicycling in the county, and build the community"/>
    <x v="11"/>
    <x v="2"/>
    <s v="Laura Lazour"/>
    <x v="1"/>
    <s v="101.457300.88110.0000.0000.0000"/>
    <s v="Use of County Space"/>
    <n v="8000"/>
    <n v="0"/>
    <n v="8000"/>
    <m/>
    <s v="EP"/>
    <s v="_x000a_​Lobbied the Board for funding in FY 2008.   Original name of the program was Community Spokes."/>
    <s v="Board Award"/>
    <s v="_x000a_7/1/16 - 6/30/17"/>
    <s v="FY10-16 - $8,000"/>
    <s v="FY 2008"/>
    <s v="N/A"/>
    <s v="_x000a_No"/>
    <s v="None"/>
    <s v="None"/>
    <s v="_x000a_Parks and Recreation Commission"/>
    <s v="County Youth and the  Bicycling Community"/>
    <d v="2016-07-28T10:11:01"/>
    <s v="_x000a_https://arlingtonva-my.sharepoint.com/personal/rschmitt_arlingtonva_us/Documents/Non-Profit%20Tracker%20Support/MOU%20Phoenix%20Bikes%20-%20Signed%202014.pdf"/>
    <s v="https://arlingtonva-my.sharepoint.com/personal/rschmitt_arlingtonva_us/Documents/Non-Profit%20Tracker%20Support/MOU%20Phoenix%20Bikes%20-%20Signed%202014.pdf"/>
    <m/>
    <m/>
    <s v="Memorandum of Understanding"/>
    <s v="Yes"/>
    <s v="Yes"/>
    <s v="_x000a_​NB-FY17 PSB budget is $7,950."/>
    <s v="JWB-7/6"/>
    <s v="_x000a_Original MOA signed by SPREC Director. Non-profit has grown since then and a new MOA signed by County Manager is needed. "/>
    <m/>
    <s v="Item"/>
    <s v="sites/dmf/budget/Lists/NonProfit Tracker"/>
    <x v="1"/>
  </r>
  <r>
    <n v="1"/>
    <x v="72"/>
    <s v="​Transitional Residential Substance Abuse Services/Other Facilities"/>
    <s v="​Phoenix House: Residential substance abuse treatment program focusing on male clients with chronic addictions and  a host of related server problems.  _x000a_Nuevo Dia:  Residential and transitional substance abuse treatment program for monolingual Spanish-speaking adults._x000a_Demeter House: Residential substance abuse treatment program focusing on women, including those who are  pregnant, have custody of their children or the ability to regain custody following successful treatment."/>
    <x v="1"/>
    <x v="1"/>
    <s v="Joe Bullock"/>
    <x v="1"/>
    <s v="101.456000.52205.0000.4302.3521_x000a_101.456000.52205.0000.1000.3521_x000a_101.456000.52205.0000.4307.3521_x000a_101.456000.52205.0000.4300.3521_x000a_101.456000.52205.0000.4304.3521"/>
    <m/>
    <n v="650326"/>
    <n v="0"/>
    <n v="650326"/>
    <s v="110-11-1"/>
    <s v="RFP"/>
    <s v="_x000a_​RFP"/>
    <s v="RFP"/>
    <s v="_x000a_7/1/16 - 6/30/17"/>
    <s v="FY13-14 - $682,104_x000a_FY15 - $671,975_x000a_FY16 - $643,887"/>
    <s v="FY 2013"/>
    <s v="FY17 - CPI increase"/>
    <s v="Yes"/>
    <s v="Clinicians monitor process of clients and ensure facilities meet County standards."/>
    <s v="None"/>
    <s v="_x000a_Community Services Board"/>
    <s v="Community Service Board (CSB), Behavioral Health Division (BHD) clients"/>
    <d v="2016-08-01T12:50:15"/>
    <s v="_x000a_https://arlingtonva.sharepoint.com/sites/dmf/budget/Lists/NonProfit%20Tracker/Attachments/29/110-11-1_16.pdf"/>
    <s v="https://arlingtonva.sharepoint.com/sites/dmf/budget/Lists/NonProfit%20Tracker/Attachments/29/110-11-1_16.pdf"/>
    <m/>
    <m/>
    <s v="Competitively Bid Contract"/>
    <s v="Yes"/>
    <s v="Yes"/>
    <s v="_x000a_​NB-FY17 PSB budget lines only add up to $649,745."/>
    <s v="NMB-07/08/2016"/>
    <s v="_x000a_​NB-nonprofit program name and program descriptions are reversed in the spreadsheet. Probably also need to be trimmed down a bit (7/6/16). May need to split this one into three entried for three different programs.  Last funding increase explanation does not make sense. Notice of renewal is attached, not full agreement. No vendor metrics, but clinician monitor patient progress."/>
    <s v="_x000a_​NMB-check on budget. Dept. answer - Last time funding amount adjusted has been modified. Additional codes have been added. It is one organization but 3 different programs under the same contract. Splitting into separate lines would be artificial, as funds can be routed from one program into another depending on yearly demand. Instead it is more meaningful to look at the budget as a block with multiple funding streams. The programs administered are Demeter, Nuevo Dia, and Phoenix. Independence House is under a separate contract, with a specific budget. As such, I split it out. No other relevant commissions."/>
    <s v="Item"/>
    <s v="sites/dmf/budget/Lists/NonProfit Tracker"/>
    <x v="1"/>
  </r>
  <r>
    <n v="1"/>
    <x v="72"/>
    <s v="​Transitional Residential Substance Abuse Services/Independence House"/>
    <s v="Independence House: Transitional/residential  substance abuse services program which helps prepare clients to re-enter the  world. For men and women in the early stages of recovery who have just  completed a primary residential treatment program."/>
    <x v="1"/>
    <x v="1"/>
    <s v="Joe Bullock"/>
    <x v="1"/>
    <s v="101.456000.52205.0000.1000.3551 101.456000.52205.0000.3300.3551            "/>
    <m/>
    <n v="229048"/>
    <n v="0"/>
    <n v="229048"/>
    <s v="714-12"/>
    <s v="RFP"/>
    <s v="_x000a_​RFP"/>
    <s v="RFP"/>
    <s v="_x000a_7/1/16 - 6/30/17"/>
    <s v="​FY13-16 - $229,048"/>
    <s v="FY 2013"/>
    <s v="_x000a_​N/A"/>
    <s v="Yes"/>
    <s v="Clinicians monitor process of clients and ensure facilities meet County standards."/>
    <s v="None"/>
    <s v="_x000a_​Community Services Board"/>
    <s v="Community Services Board, Behavioral Health Division clients"/>
    <d v="2016-07-27T16:50:00"/>
    <s v="_x000a_https://arlingtonva.sharepoint.com/sites/dmf/budget/NonProfit%20Agreement%20Library/Phoenix%20Houses%20of%20the%20Mid-Atlantic%20(former%20Vanguard)-Phoenix%20Houses-DHS-110-11-1_16.pdf"/>
    <s v="https://arlingtonva.sharepoint.com/sites/dmf/budget/NonProfit%20Agreement%20Library/Phoenix%20Houses%20of%20the%20Mid-Atlantic%20(former%20Vanguard)-Phoenix%20Houses-DHS-110-11-1_16.pdf"/>
    <m/>
    <m/>
    <s v="Competitively Bid Contract"/>
    <s v="Yes"/>
    <s v="No"/>
    <m/>
    <s v="NMB-07/25/16"/>
    <m/>
    <s v="_x000a_​requesting agreement from purchasing; lined added to split out Independence House from rest of Phoenix house services because it is under a different contract and has a separate budget."/>
    <s v="Item"/>
    <s v="sites/dmf/budget/Lists/NonProfit Tracker"/>
    <x v="4"/>
  </r>
  <r>
    <n v="1"/>
    <x v="73"/>
    <s v="​Emergency Telephone Service"/>
    <s v="Provides a 24-hour, 365 days per year, confidential listening and referral hotline that is designed to provide immediate services to persons in crisis at no cost"/>
    <x v="1"/>
    <x v="1"/>
    <s v="Diane Alvira"/>
    <x v="3"/>
    <s v="101.456032.91104.0000.0000.0000"/>
    <s v="_x000a_​"/>
    <n v="130526"/>
    <n v="0"/>
    <n v="130526"/>
    <s v="203-11"/>
    <s v="EP"/>
    <s v="A funding request is sent to the department during the budget process. Organization may choose to contact and/or submit a funding request to the County Board."/>
    <s v="Regional Contribution"/>
    <s v="_x000a_7/1/16 - 6/30/17"/>
    <s v="FY13-14 - $129,234_x000a_FY15-16 - $130,526"/>
    <s v="FY 2002"/>
    <s v="FY15- increase of $1,292 to continue services"/>
    <s v="Yes"/>
    <s v="_x000a_# of calls, _x000a_call location, _x000a_types of calls, _x000a_call handling rate, _x000a_and the demographics of callers."/>
    <s v="None"/>
    <s v="_x000a_​Community Services Board"/>
    <s v="People in crisis in need of therapeutic intervention through telephone"/>
    <d v="2016-07-28T14:55:57"/>
    <s v="_x000a_ Original Contract:https://arlingtonva.sharepoint.com/sites/dmf/budget/NonProfit%20Agreement%20Library/PRS%20Inc-Crisis%20Link-Emergency%20Telephone%20Services-DHS-EID-203-11%20formerly%20236-07.pdf_x000a_Contract Renewal:https://arlingtonva.sharepoint.com/sites/dmf/budget/Other%20Budget%20Documents/PRS%20Inc.%20203-11%20FY17%20Contract%20Renewal.pdf"/>
    <s v="https://arlingtonva.sharepoint.com/sites/dmf/budget/NonProfit%20Agreement%20Library/PRS%20Inc-Crisis%20Link-Emergency%20Telephone%20Services-DHS-EID-203-11%20formerly%20236-07.pdf"/>
    <s v="https://arlingtonva.sharepoint.com/sites/dmf/budget/Other%20Budget%20Documents/PRS%20Inc.%20203-11%20FY17%20Contract%20Renewal.pdf"/>
    <m/>
    <s v="General Fund Grant Agreement"/>
    <s v="Yes"/>
    <s v="Yes"/>
    <s v="_x000a_​NB-budget matches PSB."/>
    <s v="JWB-7/6"/>
    <s v="_x000a_​NB-contract renewal attached only, no metrics provided, budget increased in FY 2015 and not FY 2014."/>
    <m/>
    <s v="Item"/>
    <s v="sites/dmf/budget/Lists/NonProfit Tracker"/>
    <x v="1"/>
  </r>
  <r>
    <n v="1"/>
    <x v="74"/>
    <s v="Job Avenue Program"/>
    <s v="Provides contract labor to assist the Job Avenue program in supportive employment services for Arlington clients with mental illness"/>
    <x v="0"/>
    <x v="1"/>
    <s v="Jose Campos"/>
    <x v="1"/>
    <s v="101.456000.52155.0000.0000.1460_x000a_101.456000.52155.0000.3300.1465_x000a_101.456000.52152.0000.3108.1730"/>
    <m/>
    <n v="267391"/>
    <n v="0"/>
    <n v="267391"/>
    <s v="464-10"/>
    <s v="RFP"/>
    <s v="RFP"/>
    <s v="RFP"/>
    <s v="_x000a_7/1/16 - 6/30/17"/>
    <s v="FY13 - $237,916_x000a_FY14 - $260,113_x000a_FY15-16 - $267,391"/>
    <s v="FY 2013"/>
    <s v="FY15 - increase in services provided"/>
    <s v="Yes"/>
    <s v="Case managers monitor clients beginning with  job placement and throughout employment."/>
    <s v="None"/>
    <s v="_x000a_Community Services Board"/>
    <s v="Community Service Board (CSB), Behavioral Health Division (BHD) clients"/>
    <d v="2016-08-01T13:15:50"/>
    <s v="_x000a_https://arlingtonva.sharepoint.com/sites/dmf/budget/Lists/NonProfit%20Tracker/Attachments/85/464-10A4.pdf"/>
    <s v="https://arlingtonva.sharepoint.com/sites/dmf/budget/Lists/NonProfit%20Tracker/Attachments/85/464-10A4.pdf"/>
    <m/>
    <m/>
    <s v="Competitively Bid Contract"/>
    <s v="Yes"/>
    <s v="Yes"/>
    <s v="_x000a_​NB-FY17 PSB budget  totals $369,687 for all ACCs provided."/>
    <s v="NMB-07/08/2016"/>
    <s v="_x000a_NB-program name needs to be trimmed down and may need to edit description of services (contract labor needs to be explained). It looks like it was pulled directly from their website (7/6/16). Only contract amendment attached, no metric included."/>
    <s v="_x000a_​have reached out to purchasing for contract."/>
    <s v="Item"/>
    <s v="sites/dmf/budget/Lists/NonProfit Tracker"/>
    <x v="0"/>
  </r>
  <r>
    <n v="1"/>
    <x v="75"/>
    <s v="​Volunteer Home Repair"/>
    <s v="Staff and related costs to manage a single-family home repair program for seniors and persons with disabilities.  Volunteers conduct energy audits and repair houses owned and occupied by low and moderate income persons"/>
    <x v="6"/>
    <x v="0"/>
    <s v="Caitlin Jones"/>
    <x v="0"/>
    <s v="206.456300.72405.0000.0642.6HRT"/>
    <m/>
    <n v="0"/>
    <n v="70000"/>
    <n v="70000"/>
    <m/>
    <s v="EP"/>
    <s v="​Applied to the Community Development Fund"/>
    <s v="CDCAC &amp; CPHD"/>
    <s v="_x000a_7/1/16 - 6/30/17"/>
    <s v="FY10-12 -$41,000_x000a_FY13 - $71,000_x000a_FY14-16 - $70,000"/>
    <s v="FY 1999"/>
    <s v="FY13 - volunteer home repair staff who worked for RPJ separated from the organization to incorporate as a separate, independent organization.  they required additional start up money."/>
    <s v="Yes"/>
    <s v="# low and very low-income units repaired and modified to make it a safe and healthy home_x000a_% of homeowners satisfied with work as measured by customer satisfaction survey_x000a_% of Lead Based Paint units achieving clearance_x000a_% of homeowners who have remained in their homes after two years_x000a_# volunteers recruited for Arlington projects_x000a_$ value of skilled volunteers_x000a_$ value of unskilled/novice volunteers_x000a_Community Development Fund cost per unit"/>
    <s v="None"/>
    <s v="Community Development Citizens Advisory Committee;_x000a_Citizens Advisory Commission on Housing"/>
    <s v="Senior homeowners, group home residents"/>
    <d v="2016-08-01T13:23:07"/>
    <s v="_x000a_https://arlingtonva.sharepoint.com/sites/dmf/budget/_layouts/15/WopiFrame.aspx?sourcedoc={941875c9-48ed-42e3-8c3b-30b60622e552}&amp;action=default_x000a_https://arlingtonva.sharepoint.com/sites/dmf/budget/Lists/NonProfit%20Tracker/Attachments/4/REBUILDING%20TOGETHER%20-%20ARL-FFX-FCH.pdf_x000a_https://arlingtonva.sharepoint.com/sites/dmf/budget/_layouts/15/WopiFrame.aspx?sourcedoc={ea2be5d5-d163-49a9-8473-9da0c5dd75f8}&amp;action=default"/>
    <s v="/sites/DMF/budget/Lists/NonProfit%20Tracker/Attachments/4/REBUILDING%20TOGETHER%20-%20ARL-FFX-FCH.pdf"/>
    <m/>
    <m/>
    <s v="General Fund Grant Agreement"/>
    <s v="Yes"/>
    <s v="Yes"/>
    <s v="_x000a_​NB-budget matches FY17 CD Fund table.  money will be budgeted to task during FY 2017."/>
    <s v="NMB-07/07/2016"/>
    <s v="_x000a_​NB-formatting issues with funding history. NB removed links to score sheet and budget layout because no other CPHD nonprofits had these attached."/>
    <s v="_x000a_​NB-Budget was increased in FY 2013 to include start-up costs for a group that peeled off RPJ.  Why hasn't the budget been reduced to pull out the start-up funds? The nonprofits CDCAC scoresheet has no scores listed.  Per Susann - They were able to operate on a leaner budget when they were using space in RPJ's offices in a church bsmt.  Now they have to rent their own space.  I guess they haven't been able to raise more $ for their operating costs.  This was a jane eboch deal."/>
    <s v="Item"/>
    <s v="sites/dmf/budget/Lists/NonProfit Tracker"/>
    <x v="1"/>
  </r>
  <r>
    <n v="1"/>
    <x v="76"/>
    <s v="Peer-Run/Consumer-Operated Recovery Program"/>
    <s v="The center is staffed with peers to help those experiencing mental health, substance abuse and homelessness"/>
    <x v="1"/>
    <x v="1"/>
    <s v="Lizabeth Schuch"/>
    <x v="1"/>
    <s v="101.456000.52152.0000.3108.1730"/>
    <m/>
    <n v="148550"/>
    <n v="0"/>
    <n v="148550"/>
    <s v="631-13"/>
    <s v="_x000a_Rider"/>
    <s v="RFP (Rider)"/>
    <s v="RFP"/>
    <s v="_x000a_7/1/16 - 6/30/17"/>
    <s v="FY14 - $144,199_x000a_FY15 - $147,079_x000a_FY16 - $148,550"/>
    <s v="FY 2014"/>
    <s v="_x000a_FY16 - CPI increase"/>
    <s v="Yes"/>
    <s v="Program manager conducts training and works with the organization to facilitate recovery effort for clients. ​They evaluate the progress of the clients through site visits and coordination."/>
    <s v="None"/>
    <s v="_x000a_Community Services Board"/>
    <s v="Community Service Board (CSB), Behavioral Health Division (BHD) clients"/>
    <d v="2016-08-01T12:51:17"/>
    <s v="_x000a_https://arlingtonva.sharepoint.com/sites/dmf/budget/Lists/NonProfit%20Tracker/Attachments/32/Amendment%208.pdf"/>
    <s v="https://arlingtonva.sharepoint.com/sites/dmf/budget/Lists/NonProfit%20Tracker/Attachments/32/Amendment%208.pdf"/>
    <m/>
    <m/>
    <s v="Rider"/>
    <s v="Yes"/>
    <s v="Yes"/>
    <s v="_x000a_​NB-budget matches PSB."/>
    <s v="7/8/2016"/>
    <s v="_x000a_​NB-Nonprofit program name needs to be condensed. Type of agreement field is blank, but proposal evaluation metriod says RFP. How does department evaluate nonprofit. Last time funding was changed answer needs to be reviewed. Explanation under metrics is a bit vague. contract vehicle is a Fairfax rider, only the renewal page is attached."/>
    <m/>
    <s v="Item"/>
    <s v="sites/dmf/budget/Lists/NonProfit Tracker"/>
    <x v="2"/>
  </r>
  <r>
    <n v="1"/>
    <x v="77"/>
    <s v="​RLC Educational Garden Program - Lawns2Lettuce4Lunch"/>
    <s v="​Operation/support of RLC Lawns2Lettuce4Lunch demonstration at gardens and DPR coordination with HALRB"/>
    <x v="11"/>
    <x v="2"/>
    <s v="Lyndell Core"/>
    <x v="2"/>
    <s v="N/A"/>
    <s v="_x000a_​DPR park space and initial supply support such as mulch."/>
    <n v="0"/>
    <n v="0"/>
    <n v="0"/>
    <m/>
    <s v="EP"/>
    <s v="Organization contacts department staff directly"/>
    <s v="_x000a_​Internal Department Review"/>
    <s v="_x000a_7/1/16 - 6/30/17"/>
    <s v="N/A"/>
    <s v="FY 2011"/>
    <s v="N/A"/>
    <s v="_x000a_No"/>
    <s v="None"/>
    <s v="N/A"/>
    <s v="None"/>
    <s v="RLC, HALRB, and residents who attend these programs.​"/>
    <d v="2016-07-28T11:17:14"/>
    <s v="_x000a_https://arlingtonva-my.sharepoint.com/personal/rschmitt_arlingtonva_us/Documents/Non-Profit%20Tracker%20Support/Reevesland%20MOU%20(CB-APPROVED).pdf"/>
    <s v="https://arlingtonva.sharepoint.com/sites/dmf/budget/_layouts/15/guestaccess.aspx?guestaccesstoken=yABb1oi7qTAUPiV8UaLf7ooaQJlkp1TNapzDLrWcbbY%3d&amp;docid=2_1ea89aa12fea54817b8882d802458b410&amp;rev=1"/>
    <m/>
    <m/>
    <s v="Memorandum of Understanding"/>
    <s v="No"/>
    <s v="Yes"/>
    <s v="_x000a_​NB-in-kind services, n/a."/>
    <s v="JWB-7/6"/>
    <s v="_x000a_What is HALRB?- What park space is offered? Can we offer more description on the supplies offered,"/>
    <m/>
    <s v="Item"/>
    <s v="sites/dmf/budget/Lists/NonProfit Tracker"/>
    <x v="1"/>
  </r>
  <r>
    <n v="1"/>
    <x v="78"/>
    <s v="​Residential support services for intellectually disabled"/>
    <s v="_x000a_​Congregate and in-home residential services to individuals with intellectual and developmental disabilities."/>
    <x v="9"/>
    <x v="1"/>
    <s v="Jennifer McKinney Acheson"/>
    <x v="1"/>
    <s v="101.456000.53208.0000.0000.M581"/>
    <m/>
    <n v="140184"/>
    <n v="0"/>
    <n v="140184"/>
    <s v="517-12"/>
    <s v="RFP"/>
    <s v="_x000a_​RFP"/>
    <s v="RFP"/>
    <s v="_x000a_7/1/16 - 6/30/17"/>
    <s v="​FY13-14 - $138,796_x000a_FY15-16 - $140,184"/>
    <s v="FY 2011"/>
    <s v="FY15 - COLA"/>
    <s v="Yes"/>
    <s v="-individual support plans_x000a_-person-centered reviews_x000a_-incident reports_x000a_-qualitative outcome data_x000a_-citizen complaints_x000a_-monthly data for in-home Services_x000a_-licensure and corrective action plans"/>
    <s v="None"/>
    <s v="Disability Advisory Commission;_x000a_Commission on Aging; _x000a_Community Services Board"/>
    <s v="County residents with intellectual disabilities"/>
    <d v="2016-08-01T13:17:24"/>
    <s v="_x000a_https://arlingtonva.sharepoint.com/sites/dmf/budget/Lists/NonProfit%20Tracker/Attachments/97/517-12.pdf_x000a_https://arlingtonva.sharepoint.com/sites/dmf/budget/Lists/NonProfit%20Tracker/Attachments/97/RIVA%20Renewal%20Contract%20No%20%20517-12%20FY16.pdf"/>
    <s v="https://arlingtonva.sharepoint.com/sites/dmf/budget/Lists/NonProfit%20Tracker/Attachments/97/517-12.pdf"/>
    <s v="https://arlingtonva.sharepoint.com/sites/dmf/budget/Lists/NonProfit%20Tracker/Attachments/97/RIVA%20Renewal%20Contract%20No%20%20517-12%20FY16.pdf"/>
    <m/>
    <s v="Competitively Bid Contract"/>
    <s v="Yes"/>
    <s v="Yes"/>
    <s v="_x000a_​$0 budget in PSB."/>
    <s v="NMB-07/11/2016"/>
    <s v="_x000a_​NB-for metrics, section  VI (reporting requirements) on page 34 of the contract pdf."/>
    <s v="_x000a_​NB-ask about budget location. Dept  answer - The ACCs entered are where the expenses are charged, all budget is currently maintained in 101.456000.53208.0.0.0. The task M581 is used for the electronic health record reporting."/>
    <s v="Item"/>
    <s v="sites/dmf/budget/Lists/NonProfit Tracker"/>
    <x v="1"/>
  </r>
  <r>
    <n v="1"/>
    <x v="79"/>
    <s v="​Vocational/Habilitation Services"/>
    <s v="​Day support and employment services for individuals with mental illness and intellectual disabilities"/>
    <x v="9"/>
    <x v="1"/>
    <s v="La Voice Reid"/>
    <x v="1"/>
    <s v="101.456000.53206.0000.0000.M425_x000a_101.456000.53206.0000.0000.M460_x000a_101.456000.53206.0000.0000.M430_x000a_101.456000.53206.0000.0000.M465_x000a_101.456000.53206.0000.4440.M425"/>
    <m/>
    <n v="757500"/>
    <n v="0"/>
    <n v="757500"/>
    <s v="16-323-7-R"/>
    <s v="_x000a_Rider"/>
    <s v="_x000a_​RFP (Rider)"/>
    <s v="RFP"/>
    <s v="_x000a_4/1/16-6/30/17​"/>
    <s v="​FY13-14 - $710,328_x000a_FY15 - $742,647_x000a_FY16 - $757,500"/>
    <s v="FY 2009"/>
    <s v="FY16 - rate increase for services"/>
    <s v="Yes"/>
    <s v="- monthly state performance utilization reports and referral reports_x000a_-quarterly individual service plan progress reports_x000a_-annual outcome measures report_x000a_-critical incident reports and internal investigation reports as they occur"/>
    <s v="None"/>
    <s v="Disability Advisory Commission;_x000a_Commission on Aging; _x000a_Community Services Board"/>
    <s v="County residents with intellectual disabilities"/>
    <d v="2016-08-01T13:13:39"/>
    <s v="_x000a_https://arlingtonva.sharepoint.com/sites/dmf/budget/Lists/NonProfit%20Tracker/Attachments/67/16-323-7-R%20%20Service%20Source%20Rider%20Agreement.pdf"/>
    <s v="https://arlingtonva.sharepoint.com/sites/dmf/budget/Lists/NonProfit%20Tracker/Attachments/67/16-323-7-R%20%20Service%20Source%20Rider%20Agreement.pdf"/>
    <m/>
    <m/>
    <s v="Competitively Bid Contract"/>
    <s v="Yes"/>
    <s v="Yes"/>
    <s v="_x000a_​NB-$0 budget in PSB."/>
    <s v="NMB-07/08/2016"/>
    <s v="_x000a_​NB-for metrics, do they mean refer to Section 7.4 of the original Fairfax agreement (performance accountability for all services-page 25 of the pdf)?"/>
    <s v="_x000a_​NB-ask Jim about the budget location. what does sheltered employment mean? Dept. Answer - The ACCs entered are where the expenses are charged, all budget is currently maintained in 101.456000.53206.0.0.0. The task M425 is used for the electronic health record reporting._x000a_Column N updated."/>
    <s v="Item"/>
    <s v="sites/dmf/budget/Lists/NonProfit Tracker"/>
    <x v="0"/>
  </r>
  <r>
    <n v="1"/>
    <x v="79"/>
    <s v="Aspiring. Skills. Determined."/>
    <s v="​Assisting individuals with autism spectrum disorder (ASD) in achieving improved self-sufficiency, quality of life and community integration through employment opportunities"/>
    <x v="9"/>
    <x v="0"/>
    <s v="Caitlin Jones"/>
    <x v="0"/>
    <s v="206.456300.72405.0000.0642.6KSS"/>
    <m/>
    <n v="0"/>
    <n v="30000"/>
    <n v="30000"/>
    <m/>
    <s v="EP"/>
    <s v="​Applied to the Community Development Fund"/>
    <s v="CDCAC"/>
    <s v="_x000a_7/1/16 - 6/30/17"/>
    <s v="FY16 - $30,000"/>
    <s v="FY 2016"/>
    <s v="_x000a_​N/A"/>
    <s v="Yes"/>
    <s v="# individuals participating in Soft Skills Club_x000a_- Situational assessments and work experiences: Individuals will receive situational assessments/work experiences_x000a_- Job development: Individuals will receive intensive job development services, marketing their strengths and abilities to local employers and opening doors to long-term employment opportunities_x000a_- Job placement: Individuals will be placed in community employment alongside individuals without disabilities, receive wages contributing to financial independence, and have access to job coaching leading to retention"/>
    <s v="None"/>
    <s v="Disability Advisory Commission; _x000a_Community Development Citizens Advisory Committee"/>
    <s v="Young people with autism spectrum disorders"/>
    <d v="2016-08-01T12:01:15"/>
    <s v="_x000a_https://arlingtonva.sharepoint.com/sites/dmf/budget/Lists/NonProfit%20Tracker/Attachments/12/service%20source%20FY16.pdf"/>
    <s v="https://arlingtonva.sharepoint.com/sites/dmf/budget/Lists/NonProfit%20Tracker/Attachments/12/service%20source%20FY16.pdf"/>
    <m/>
    <m/>
    <s v="General Fund Grant Agreement"/>
    <s v="Yes"/>
    <s v="Yes"/>
    <s v="_x000a_​NB-budget matches the FY17 CD Fund table; money is budgeted to task after adoption."/>
    <s v="NMB-07/07/16"/>
    <s v="_x000a_​NB- should we added APS and parents as stakeholders.  Add CSB to the committees tab? Metrics appear in the agreement but the tracker itself."/>
    <s v="_x000a_​NB-double-check on in-kind contributions, they said they weren't sure. Do we know why they got added in FY 2016, was it the first year they applied. YES, first year they applied."/>
    <s v="Item"/>
    <s v="sites/dmf/budget/Lists/NonProfit Tracker"/>
    <x v="1"/>
  </r>
  <r>
    <n v="1"/>
    <x v="79"/>
    <s v="Community Integration Center"/>
    <s v="Day-based program that provides personal care and medical case management, person-centered activities, therapy, rehabilitation and employment programs for adults with intellectual and developmental disabilities"/>
    <x v="9"/>
    <x v="1"/>
    <s v="La Voyce Reid"/>
    <x v="1"/>
    <s v="101.456000.53206.0000.0000.M425"/>
    <m/>
    <n v="110360"/>
    <n v="0"/>
    <n v="110360"/>
    <s v="290-10"/>
    <s v="RFP"/>
    <s v="_x000a_​RFP"/>
    <s v="RFP"/>
    <s v="_x000a_7/1/16 - 6/30/17"/>
    <s v="​FY13-14 - $209,477 _x000a_FY15 - $219,008 _x000a_FY16 - $110,360"/>
    <s v="FY 2013"/>
    <s v="_x000a_FY16 - reduced due to fewer participants in the program &amp; changed rate structure"/>
    <s v="Yes"/>
    <s v="See attachment CIC year 5 290-10A5 (FY14); sections II and III"/>
    <s v="None"/>
    <s v="Disability Advisory Commission; _x000a_Community Services Board"/>
    <s v="_x000a_Young adults with physical and intellectual disabilities"/>
    <d v="2016-08-01T13:13:47"/>
    <s v="_x000a_https://arlingtonva.sharepoint.com/sites/dmf/budget/Lists/NonProfit%20Tracker/Attachments/68/CIC%20year%205%20290-10%20A5%20(FY14).pdf_x000a_https://arlingtonva.sharepoint.com/sites/dmf/budget/Lists/NonProfit%20Tracker/Attachments/68/CIC%20month%20to%20month%20290-10.pdf "/>
    <s v="https://arlingtonva.sharepoint.com/sites/dmf/budget/Lists/NonProfit%20Tracker/Attachments/68/CIC%20year%205%20290-10%20A5%20(FY14).pdf"/>
    <s v="https://arlingtonva.sharepoint.com/sites/dmf/budget/Lists/NonProfit%20Tracker/Attachments/68/CIC%20month%20to%20month%20290-10.pdf "/>
    <m/>
    <s v="Competitively Bid Contract"/>
    <s v="Yes"/>
    <s v="Yes"/>
    <s v="_x000a_​NB-$0 budget in PSB."/>
    <s v="NMB-07/08/2016"/>
    <s v="_x000a_​NB-contract has been month to month since June 2014. Is this is the purchasing pipeline?"/>
    <s v="_x000a_​NB-why did contract reduce by half in FY 2015? Are the metrics refenced in section II and III on page 11 and 12 of the CIC 5 year pdf? Ask Jim about budget location. Dept Answer - It was reduced in FY15 due to fewer participants in the program, and a different rate structure (Service Source acquired Central Fairfax Day Support Svcs in FY14). The ACCs entered are where the expenses are charged, all budget is currently maintained in 101.456000.53206.0.0.0. The task M425 is used for the electronic health record reporting."/>
    <s v="Item"/>
    <s v="sites/dmf/budget/Lists/NonProfit Tracker"/>
    <x v="0"/>
  </r>
  <r>
    <n v="1"/>
    <x v="80"/>
    <s v="​Day Laborers Program"/>
    <s v="​Support for SEEC staff and program support for services to day laborers congregating on South Four Mile Run Drive"/>
    <x v="3"/>
    <x v="0"/>
    <s v="Caitlin Jones"/>
    <x v="0"/>
    <s v="Program_x000a_101.456300.72401.0000.0000.6DSS Utilities for SEEC Office_x000a_101.456300.72401.0000.0000.6DSU "/>
    <s v="Use of County Space"/>
    <n v="0"/>
    <n v="222250"/>
    <n v="222250"/>
    <m/>
    <s v="EP"/>
    <s v="_x000a_​Applied to the Community Development Fund then applied to the Board to increase general funding to the program in later years."/>
    <s v="_x000a_​CDCAC &amp; CPHD"/>
    <s v="_x000a_7/1/16 - 6/30/17"/>
    <s v="FY12 - $119,275_x000a_FY13 - $187,275_x000a_FY14-15 - $205,850 _x000a_FY16 - $205,550"/>
    <s v="FY 2003"/>
    <s v="FY14 - SEEC requested additional funding from the Board"/>
    <s v="Yes"/>
    <s v="# workers registered per month_x000a_# workers placed in jobs per month (workers may be duplicated)_x000a_# persons to receive GREEN housecleaning skills training per month_x000a_# workers finding permanent employment per month_x000a_# new employees registered per month_x000a_# employers seeking workers per month_x000a_# employers hiring permanent employees per month"/>
    <s v="None"/>
    <s v="Community Development Citizens Advisory Committee; _x000a_Alexandria/Arlington Regional Workforce Council"/>
    <s v="Day laborers, residents and business in the surrounding neighborhood"/>
    <d v="2016-08-01T12:16:07"/>
    <s v="_x000a_https://arlingtonva.sharepoint.com/sites/dmf/budget/Lists/NonProfit%20Tracker/Attachments/17/FY17%20SEEC%20agreement.pdf"/>
    <s v="https://arlingtonva.sharepoint.com/sites/dmf/budget/Lists/NonProfit%20Tracker/Attachments/17/FY17%20SEEC%20agreement.pdf"/>
    <m/>
    <m/>
    <s v="General Fund Grant Agreement"/>
    <s v="Yes"/>
    <s v="Yes"/>
    <s v="_x000a_​NB-budget matches the FY17 CD Fund table; money is budgeted to task after adoption."/>
    <s v="NMB-07/07/2016"/>
    <s v="_x000a_​NB-Purchasing authority listed as EP, but type of agreement is listed as sole source. Need to clarify inconsistency. Think some CDBG funding may e missing from FY 2012 in funding history (otherwise, it went down a lot that year). Link provided in committee column.  It is for Arlington/Alexandria Regional Workforce Council. Consider moving link to the  Additional Agreement Attachments column instead. Community stakeholders are really an impact statement.  Need to reword."/>
    <s v="_x000a_ This funding request is not approved through CDCAC.  Need clarification from purchasing, agreements may have expired"/>
    <s v="Item"/>
    <s v="sites/dmf/budget/Lists/NonProfit Tracker"/>
    <x v="1"/>
  </r>
  <r>
    <n v="1"/>
    <x v="81"/>
    <s v="​Intellectual Disability Support"/>
    <s v="​In-home support for individuals with intellectual disabilities"/>
    <x v="9"/>
    <x v="1"/>
    <s v="Jennifer McKinney Acheson"/>
    <x v="1"/>
    <s v="101.456000.53208.0000.0000.M581_x000a_101.456000.53208.0000.4440.M581"/>
    <m/>
    <n v="153827"/>
    <n v="0"/>
    <n v="153827"/>
    <s v="155-10"/>
    <s v="RFP"/>
    <s v="_x000a_​RFP"/>
    <s v="RFP"/>
    <s v="_x000a_7/1/16 - 6/30/17"/>
    <s v="FY10 - $138,774_x000a_FY11 - $92,788_x000a_FY12 - $128,223_x000a_FY13 - $141,724_x000a_FY14 - $138,819_x000a_FY15 - $112,138_x000a_FY16 - $153,827"/>
    <s v="FY 2007"/>
    <s v="_x000a_Unknown"/>
    <s v="Yes"/>
    <s v="-individual consumer-specific report_x000a_-qualitative outcome data_x000a_-incident reports_x000a_-human rights reports_x000a_-licensure reports_x000a_-activity logs_x000a_-citizen complaints"/>
    <s v="None"/>
    <s v="Disability Advisory Commission;_x000a_Commission on Aging; _x000a_Community Services Board"/>
    <s v="County residents with intellectual disabilities receiving in-home support services"/>
    <d v="2016-08-01T13:17:30"/>
    <s v="_x000a_https://arlingtonva.sharepoint.com/sites/dmf/budget/Lists/NonProfit%20Tracker/Attachments/98/155-10%20St%20Johns.pdf_x000a_https://arlingtonva.sharepoint.com/sites/dmf/budget/Lists/NonProfit%20Tracker/Attachments/98/ST%20JOHNs%20COMMUNITY%20SVCS%20Contract%20No%20155-10A5%20FY16.pdf"/>
    <s v="https://arlingtonva.sharepoint.com/sites/dmf/budget/Lists/NonProfit%20Tracker/Attachments/98/155-10%20St%20Johns.pdf"/>
    <s v="https://arlingtonva.sharepoint.com/sites/dmf/budget/Lists/NonProfit%20Tracker/Attachments/98/ST%20JOHNs%20COMMUNITY%20SVCS%20Contract%20No%20155-10A5%20FY16.pdf"/>
    <m/>
    <s v="Competitvely Bid Contract"/>
    <s v="Yes"/>
    <s v="Yes"/>
    <s v="_x000a_​NB-$0 budget in PSB."/>
    <s v="NMB-07/11/2016"/>
    <s v="_x000a_​NB-ask about funding history. Reporting requirements appear on page of the renewal."/>
    <s v="_x000a_​NB-any more details about funding history."/>
    <s v="Item"/>
    <s v="sites/dmf/budget/Lists/NonProfit Tracker"/>
    <x v="1"/>
  </r>
  <r>
    <n v="1"/>
    <x v="82"/>
    <s v="Residential Substance Abuse Treatment Program"/>
    <s v="Provides a safe, structured, and stable living environment for recovering female alcoholics and addicts"/>
    <x v="1"/>
    <x v="1"/>
    <s v="Natasha Minocha"/>
    <x v="1"/>
    <s v="101.456000.52205.0000.1000.3521_x000a_101.456000.52205.0000.1000.3551"/>
    <m/>
    <n v="3656"/>
    <n v="0"/>
    <n v="3656"/>
    <s v="297-13"/>
    <s v="RFP"/>
    <s v="RFP"/>
    <s v="RFP"/>
    <s v="_x000a_7/1/16 - 6/30/17"/>
    <s v="FY13 - $2,100_x000a_FY14-16 - $3,656"/>
    <s v="FY 2013"/>
    <s v="N/A"/>
    <s v="Yes"/>
    <s v="Client progress is reviewed by clinical management"/>
    <s v="None"/>
    <s v="_x000a_Community Services Board"/>
    <s v="Community Service Board (CSB), Behavioral Health Division (BHD) clients"/>
    <d v="2016-08-01T13:16:43"/>
    <s v="_x000a_None"/>
    <m/>
    <m/>
    <m/>
    <s v="Competitvely Bid Contract"/>
    <s v="Yes"/>
    <s v="No"/>
    <s v="_x000a_​NB-FY17 PSB budget is $2,753."/>
    <s v="NMB-07/11/16"/>
    <s v="_x000a_​NB-Add CSB to commission field. Ask purchasing for contract. Switch program name and program description."/>
    <s v="_x000a_​NB-double-check budget ACCs."/>
    <s v="Item"/>
    <s v="sites/dmf/budget/Lists/NonProfit Tracker"/>
    <x v="0"/>
  </r>
  <r>
    <n v="1"/>
    <x v="83"/>
    <s v="​Money Smarts"/>
    <s v="Serves residents at Arlington Partnership for Affordable Housing (APAH) properties by administering a financial education program"/>
    <x v="0"/>
    <x v="0"/>
    <s v="Caitlin Jones"/>
    <x v="0"/>
    <s v="101.456300.91102.VCEX.0000.64SG"/>
    <m/>
    <n v="0"/>
    <n v="29500"/>
    <n v="29500"/>
    <m/>
    <s v="EP"/>
    <s v="​Applied to the Community Development Fund"/>
    <s v="CDCAC"/>
    <s v="_x000a_7/1/16 - 6/30/17"/>
    <s v=" FY 15-16  - AHIF two year housing services grant. "/>
    <s v="FY 2017"/>
    <s v="N/A"/>
    <s v="Yes"/>
    <s v="# Money Smarts Pay program participants_x000a_% / # of participants to achieve the short-term savings goals_x000a_% / # of participants to access their credit reports and, if they have outstanding consumer debts, will make plans for paying them off in a specific time frame_x000a_% / # of participants to make on-time payments of their monthly obligations (rent, utilities, phone) for the duration of the three-month program and the six months following_x000a_# teens to participate in Reality Store_x000a_% / # of participating teens to report that they learned about how having a savings account and insurance could help them plan for emergencies_x000a_# of Kids Marketplace participants_x000a_% / # of children who participate in Kids Marketplace to report on post-event evaluations that they gained new ideas on how to handle their money in the future and that they learned that life has surprises that can cost extra money"/>
    <s v="None"/>
    <s v="_x000a_Citizens Advisory Commission on Housing; Community Development Citizens Advisory Committee"/>
    <s v="Low-to-moderate income households who need education in money management"/>
    <d v="2016-08-01T13:18:15"/>
    <s v="_x000a_None"/>
    <m/>
    <m/>
    <m/>
    <s v="General Fund Grant Agreement"/>
    <s v="Yes"/>
    <s v="No"/>
    <s v="_x000a_​Nb-budget matches the FY17 CD Fund table; money is budgeted to task after adoption."/>
    <s v="NMB-07/07/2016"/>
    <s v="_x000a_​NB-Agreement is not attached because this is the first year of the program. Need to reword program description (take out reference AHIF two year funding which is already in the funding history)."/>
    <m/>
    <s v="Item"/>
    <s v="sites/dmf/budget/Lists/NonProfit Tracker"/>
    <x v="3"/>
  </r>
  <r>
    <n v="1"/>
    <x v="83"/>
    <s v="​Virginia Cooperative Extension [VCE]"/>
    <s v="The Virginia Cooperative Extension provides research based educational programs to the people of the Commonwealth in the areas of Agricultural and Natural Resources, Family and Consumer Sciences, 4-H Youth Development, and Community Viability.  ​DPR provides Ongoing annual funding to support personnel costs, some non-personnel costs and free office space at Fairlington"/>
    <x v="0"/>
    <x v="2"/>
    <s v="Kimberly Haun"/>
    <x v="1"/>
    <s v="101.various.80103.0000.0000.0000​"/>
    <s v="Use of County Space"/>
    <n v="113514"/>
    <n v="0"/>
    <n v="113514"/>
    <m/>
    <s v="EP"/>
    <s v="Organization contacts department staff directly"/>
    <s v="_x000a_​Internal Department Review"/>
    <s v="_x000a_7/1/16 - 6/30/17"/>
    <s v="FY10 - $103,904_x000a_FY11-15 - $93,514_x000a_FY16 - $113,514"/>
    <s v="Unknown"/>
    <s v="FY16 - increased funding to support a shift of additional master gardener efforts from DPR to VCE"/>
    <s v="_x000a_No"/>
    <s v="An updated MOU is currently being developed to define metrics."/>
    <s v="None"/>
    <s v="None"/>
    <s v="The local community who are interested in VCE's educational programs. "/>
    <d v="2016-07-28T11:18:12"/>
    <s v="_x000a_https://arlingtonva-my.sharepoint.com/personal/rschmitt_arlingtonva_us/Documents/Non-Profit%20Tracker%20Support/VCE%20MOU.PDF"/>
    <s v="https://arlingtonva-my.sharepoint.com/personal/rschmitt_arlingtonva_us/Documents/Non-Profit%20Tracker%20Support/VCE%20MOU.PDF"/>
    <m/>
    <m/>
    <s v="Memorandum of Understanding"/>
    <s v="Yes"/>
    <s v="Yes"/>
    <s v="_x000a_​NB-assuming budget for entire cost center supports this program."/>
    <s v="JWB-7/6"/>
    <s v="_x000a_can we provide more detail on what duties they perform for the county?_x000a_ "/>
    <m/>
    <s v="Item"/>
    <s v="sites/dmf/budget/Lists/NonProfit Tracker"/>
    <x v="1"/>
  </r>
  <r>
    <n v="1"/>
    <x v="84"/>
    <s v="​Medical Detox Services"/>
    <s v="​Medical detox services for Arlington County residents with substance abuse issues that are referred by County staff."/>
    <x v="1"/>
    <x v="1"/>
    <s v="Joe Bullock"/>
    <x v="1"/>
    <s v="101.456000.52205.0000.1000.3250"/>
    <m/>
    <n v="3334"/>
    <n v="0"/>
    <n v="3334"/>
    <s v="222-11"/>
    <s v="RFP"/>
    <s v="RFP"/>
    <s v="RFP"/>
    <s v="_x000a_7/1/16 - 6/30/17"/>
    <s v="FY13-16 - $3,334"/>
    <s v="FY 2013"/>
    <s v="N/A"/>
    <s v="Yes"/>
    <s v="Program managers/case workers closely monitor the progress of the clients and impact of the facility care provided in development of client."/>
    <s v="None"/>
    <s v="_x000a_Community Services Board"/>
    <s v="Community Service Board (CSB), Behavioral Health Division (BHD) clients"/>
    <d v="2016-08-01T13:16:45"/>
    <s v="_x000a_https://arlingtonva.sharepoint.com/sites/dmf/budget/Lists/NonProfit%20Tracker/Attachments/90/VoA%20FY16%20SFA.pdf"/>
    <s v="https://arlingtonva.sharepoint.com/sites/dmf/budget/Lists/NonProfit%20Tracker/Attachments/90/VoA%20FY16%20SFA.pdf"/>
    <m/>
    <m/>
    <s v="Competitvely Bid Contract"/>
    <s v="Yes"/>
    <s v="Yes"/>
    <s v="_x000a_​NB-FY17 PSB budget is way higher ($382,998), must include other programs and/or expenses."/>
    <s v="NMB-07/08/2016"/>
    <s v="_x000a_​NB-purchasing authority says SFA, but purchasing type says Competitive Process. Reformat period of performance. Add CSB in the commission field."/>
    <s v="_x000a_​NMB-Double-check purchasing authority. Ask how many beds are available.  $3K sounds like a pretty small budget for that kind of service. ask for Virginia Hospital Center agreement (VOA agreement was attached by mistake). Dept. Answer - BHD does not use the contract every year but enacts one in order to have the option to purchase services of this type when the necessity arises."/>
    <s v="Item"/>
    <s v="sites/dmf/budget/Lists/NonProfit Tracker"/>
    <x v="1"/>
  </r>
  <r>
    <n v="1"/>
    <x v="85"/>
    <s v="​Residential support services for intellectually disabled"/>
    <s v="​Congregate residential services to individuals with intellectual and developmental disabilities"/>
    <x v="9"/>
    <x v="1"/>
    <s v="Jennifer McKinney Acheson"/>
    <x v="1"/>
    <s v="101.456000.53208.0000.0000.M521"/>
    <m/>
    <n v="128870"/>
    <n v="0"/>
    <n v="128870"/>
    <s v="519-12"/>
    <s v="RFP"/>
    <s v="_x000a_​RFP"/>
    <s v="RFP"/>
    <s v="_x000a_7/1/16 - 6/30/17"/>
    <s v="​FY13-14 - $125,092_x000a_FY15 - $126,343_x000a_FY16 - $128,870"/>
    <s v="FY 2006"/>
    <s v="FY16 -  COLA, rate increase"/>
    <s v="Yes"/>
    <s v="-individual service reviews _x000a_-quarterly progress reports_x000a_-incident reports _x000a_-discharge reports _x000a_-licensure and corrective action plans _x000a_-citizen complaints _x000a_-data for in-home services_x000a_-qualitative outcome data"/>
    <s v="None"/>
    <s v="Disability Advisory Commission;_x000a_Commission on Aging; _x000a_Community Services Board"/>
    <s v="_x000a_​Adults with intellectual and developmental disabilities residing in group homes, living independently, and those that receive in-home services"/>
    <d v="2016-08-01T13:17:39"/>
    <s v="_x000a_https://arlingtonva.sharepoint.com/sites/dmf/budget/Lists/NonProfit%20Tracker/Attachments/99/Volunteers%20of%20America%20519-12.pdf_x000a_https://arlingtonva.sharepoint.com/sites/dmf/budget/Lists/NonProfit%20Tracker/Attachments/99/VOA%20Chespeake%20519-12%20A4.pdf"/>
    <s v="https://arlingtonva.sharepoint.com/sites/dmf/budget/Lists/NonProfit%20Tracker/Attachments/99/Volunteers%20of%20America%20519-12.pdf"/>
    <s v="https://arlingtonva.sharepoint.com/sites/dmf/budget/Lists/NonProfit%20Tracker/Attachments/99/VOA%20Chespeake%20519-12%20A4.pdf"/>
    <m/>
    <s v="Competitvely Bid Contract"/>
    <s v="Yes"/>
    <s v="Yes"/>
    <s v="_x000a_​NB-$0 budget in PSB."/>
    <s v="NMB-07/11/2016"/>
    <s v="_x000a_​NB-metrics start in section VI (reporting requirements) of the contract (page 34 of the pdf agreement, not the amendment)."/>
    <s v="_x000a_​NB-ask about the budget. Dept Answer - The ACCs entered are where the expenses are charged, all budget is currently maintained in 101.456000.53208.0.0.0. The task M521 is used for the electronic health record reporting."/>
    <s v="Item"/>
    <s v="sites/dmf/budget/Lists/NonProfit Tracker"/>
    <x v="1"/>
  </r>
  <r>
    <n v="1"/>
    <x v="85"/>
    <s v="​Mary Marshall Assisted Living Residence"/>
    <s v="52-unit licensed assisted living facility for low-income people age 55 and older with cognitive, mental health and other special needs who require assistance with activities of daily living"/>
    <x v="2"/>
    <x v="1"/>
    <s v="Glenda Blake"/>
    <x v="1"/>
    <s v="101.437405.53320.0000.0000.0000           "/>
    <m/>
    <n v="2432458"/>
    <n v="0"/>
    <n v="2432458"/>
    <s v="619-12"/>
    <s v="_x000a_Sole Source"/>
    <s v="_x000a_Initial application method was RFP.  Going forward it has been determined this will be a sole-source contract."/>
    <s v="_x000a_​Internal Department Review"/>
    <s v="_x000a_7/1/16 - 6/30/17"/>
    <s v="​FY12 - $1,507,907_x000a_FY13-14 - $2,408,374_x000a_FY15-16 - $2,432,458"/>
    <s v="FY 2012"/>
    <s v="FY13 - to provide a full year of funding"/>
    <s v="Yes"/>
    <s v="monthly client/facility activity report including:_x000a_ # of admissions; _x000a_# of denials with reasons; _x000a_# of discharges with reasons;_x000a_# of hospitalizations with reasons;_x000a_staffing updates;_x000a_ incidents;_x000a_ and facility concerns and issues."/>
    <s v="_x000a_​DHS is negotiating a new agreement for the next 5 year term, vendor has indicated they will ask for additional funds."/>
    <s v="_x000a_​Commission on Aging;_x000a_Commission on Long Term Care Residences; _x000a_Community Services Board"/>
    <s v="Residents of Mary Marshall Assisted Living Residence"/>
    <d v="2016-08-01T13:13:21"/>
    <s v="_x000a_https://arlingtonva.sharepoint.com/sites/dmf/budget/Lists/NonProfit%20Tracker/Attachments/65/619-12%20-%20NOA%20-%20A5.pdf_x000a_https://arlingtonva.sharepoint.com/sites/dmf/budget/Lists/NonProfit%20Tracker/Attachments/65/619-12.pdf_x000a_ "/>
    <s v="https://arlingtonva.sharepoint.com/sites/dmf/budget/Lists/NonProfit%20Tracker/Attachments/65/619-12%20-%20NOA%20-%20A5.pdf"/>
    <s v="https://arlingtonva.sharepoint.com/sites/dmf/budget/Lists/NonProfit%20Tracker/Attachments/65/619-12.pdf"/>
    <m/>
    <s v="Sole Source"/>
    <s v="Yes"/>
    <s v="Yes"/>
    <s v="_x000a_​NB-budget matches PSB."/>
    <s v="NMB-07/08/2016"/>
    <s v="_x000a_​NB-purchasing authority says sole source but type of agreement says RFP, need to confirm which is right."/>
    <s v="_x000a_​NB-double-check purchasing vehicle. Is the upcoming contract due to a competitive bid process or is this a sole source? This is the Mary Marshall Assisted Living Residence. The initial agreement was an RFP, but it is now going to be a sole source going forward. New agreement will be in place by early fall 2016."/>
    <s v="Item"/>
    <s v="sites/dmf/budget/Lists/NonProfit Tracker"/>
    <x v="0"/>
  </r>
  <r>
    <n v="1"/>
    <x v="86"/>
    <s v="​Diversion Homeless Services Program"/>
    <s v="​Diversion and emergency shelter services to Arlington County residents who are at risk of, or are homeless"/>
    <x v="6"/>
    <x v="0"/>
    <s v="Jennifer L. Daniels"/>
    <x v="0"/>
    <s v="101.456300.91102.VOAC.0000.64SG"/>
    <m/>
    <n v="0"/>
    <n v="50000"/>
    <n v="50000"/>
    <m/>
    <s v="EP"/>
    <s v="​Applied to the Community Development Fund"/>
    <s v="CDCAC"/>
    <s v="_x000a_7/1/16 - 6/30/17"/>
    <s v="FY16 - $50,000"/>
    <s v="FY 2016"/>
    <s v="N/A"/>
    <s v="Yes"/>
    <s v="# residents served through diversion program_x000a_# residents diverted, remaining housed without using shelter services within 12 months"/>
    <s v="None"/>
    <s v="Community Development Citizens Advisory Committee"/>
    <s v="Homeless persons, people at risk for homelessness, Continuum of Care"/>
    <d v="2016-08-01T13:18:05"/>
    <s v="_x000a_https://arlingtonva.sharepoint.com/sites/dmf/budget/Lists/NonProfit%20Tracker/Attachments/107/VOAC%20-%20diversion%2050K.pdf"/>
    <s v="https://arlingtonva.sharepoint.com/sites/dmf/budget/Lists/NonProfit%20Tracker/Attachments/107/VOAC%20-%20diversion%2050K.pdf"/>
    <m/>
    <m/>
    <s v="General Fund Grant Agreement"/>
    <s v="Yes"/>
    <s v="Yes"/>
    <s v="_x000a_​NB-budget matches the FY17 CD Fund table; money is budgeted to task after adoption."/>
    <s v="Nmb-7/07/2016"/>
    <m/>
    <m/>
    <s v="Item"/>
    <s v="sites/dmf/budget/Lists/NonProfit Tracker"/>
    <x v="1"/>
  </r>
  <r>
    <n v="1"/>
    <x v="86"/>
    <s v="Homelessness Services"/>
    <s v="​Operates the County-owned Residential Program Center (RPC)  for homeless individuals, operates the RPC Detox and Early Recovery Programs"/>
    <x v="6"/>
    <x v="1"/>
    <s v="Joe Bullock"/>
    <x v="1"/>
    <s v="101.434000.52206.0000.1000.3501   (Early Recovery ) _x000a_101.434000.52207.0000.1000.3521 (RPC Detox)"/>
    <m/>
    <n v="873222"/>
    <n v="0"/>
    <n v="873222"/>
    <s v="259-12"/>
    <s v="RFP"/>
    <s v="RFP"/>
    <s v="RFP"/>
    <s v="_x000a_7/1/16 - 6/30/17"/>
    <s v="FY13 - $698,787_x000a_FY14 - $913,716_x000a_FY15-16 - $873,222"/>
    <s v="FY 2013"/>
    <s v="FY17 - COLA"/>
    <s v="Yes"/>
    <s v="Program managers/case workers closely monitor the progress of the clients and impact of the facility care provided in development of client."/>
    <s v="None"/>
    <s v="_x000a_Community Services Board"/>
    <s v="Community Service Board (CSB), Behavioral Health Division (BHD) clients"/>
    <d v="2016-08-01T13:16:56"/>
    <s v="_x000a_https://arlingtonva.sharepoint.com/sites/dmf/budget/Lists/NonProfit%20Tracker/Attachments/93/0.%20FY16%20contract%20441-10%20A7%20Final.pdf"/>
    <s v="https://arlingtonva.sharepoint.com/sites/dmf/budget/Lists/NonProfit%20Tracker/Attachments/93/0.%20FY16%20contract%20441-10%20A7%20Final.pdf"/>
    <m/>
    <m/>
    <s v="Competitvely Bid Contract"/>
    <s v="Yes"/>
    <s v="Yes"/>
    <s v="_x000a_​NB-$0 budget in PSB."/>
    <s v="NMB-07/08/2016"/>
    <s v="_x000a_​NB-see monthly reporting requirementsstartin on page 13. Add CSB to commission field."/>
    <s v="_x000a_​NB-ask about budget location."/>
    <s v="Item"/>
    <s v="sites/dmf/budget/Lists/NonProfit Tracker"/>
    <x v="1"/>
  </r>
  <r>
    <n v="1"/>
    <x v="86"/>
    <s v="Residential Program Management"/>
    <s v="​Operates the Residential Program Center (RPC), which includes three components: 44 beds Shelter for Homeless Individuals, a Social Model Detox Program, and an Early Recovery Treatment Program "/>
    <x v="6"/>
    <x v="1"/>
    <s v="Cynthia Stevens"/>
    <x v="1"/>
    <s v="101.437405.51108.HMLS.1000.5H81"/>
    <m/>
    <n v="757249"/>
    <n v="0"/>
    <n v="757249"/>
    <s v="441-10"/>
    <s v="RFP"/>
    <s v="A funding request is sent to the department during the budget process. Organization may choose to contact and/or submit a funding request to the County Board."/>
    <s v="_x000a_​Internal Department Review"/>
    <s v="_x000a_7/1/16 - 6/30/17"/>
    <s v="FY13 - $644,484_x000a_FY14 - $685,734_x000a_FY15-16 - $692,591"/>
    <s v="FY 2006"/>
    <s v=" FY17 - estimated personnel expenses due to living wage adjustment were calculated at $17,192"/>
    <s v="Yes"/>
    <s v="-monthly reports including: _x000a_# exiting shelter in the month_x000a_ % of clients with employment income at exit_x000a_ % of clients with non-employment income at exit,_x000a_% of clients with no income at exit_x000a_ % of clients who increase income from entry to exit_x000a_ % of clients with non-cash benefits at exit_x000a_ # of clients exiting to permanent housing (all shelter clients)_x000a_# of clients exiting to permanent housing (prioritized clients)_x000a_# of clients exiting Independence House_x000a_# of  clients who exited permanent housing 6  calendar months ago_x000a_# of clients above who returned to shelter in the 7th month_x000a_ rate of return/recidivism_x000a_ % of beds utilized nightly on average_x000a_ median length of stay"/>
    <s v="None"/>
    <s v=" Citizens Advisory Commission on Housing"/>
    <s v="Homeless adults, landlords and property management companies, _x000a_ Continuum of Care"/>
    <d v="2016-08-01T12:56:32"/>
    <s v="_x000a_https://arlingtonva.sharepoint.com/sites/dmf/budget/Other%20Budget%20Documents/Volunteers%20of%20America%20Chesapeake%20Inc%20Residential%20Center%20Management%20%20FY16%20contract%20441-10%20A7.pdf"/>
    <s v="https://arlingtonva.sharepoint.com/sites/dmf/budget/Other%20Budget%20Documents/Volunteers%20of%20America%20Chesapeake%20Inc%20Residential%20Center%20Management%20%20FY16%20contract%20441-10%20A7.pdf"/>
    <m/>
    <m/>
    <s v="Contract"/>
    <s v="Yes"/>
    <s v="Yes"/>
    <s v="_x000a_​NB-FY17 PSB budget is $692,591."/>
    <s v="NMB-07/08/2016"/>
    <m/>
    <s v="_x000a_FY17 PSB budget for codes provided totals $692,591. Are we missing any codes? Where is additional funding coming from? Dept Answer - ​The increase in funding for this contract is a structural issue, through our monitoring process we reserve sufficient funding at year end."/>
    <s v="Item"/>
    <s v="sites/dmf/budget/Lists/NonProfit Tracker"/>
    <x v="3"/>
  </r>
  <r>
    <n v="1"/>
    <x v="86"/>
    <s v="VOAC CAS Case Management"/>
    <s v="CAS Case Management - Centralized Access System (CAS) to provide housing stabilization, financial literacy and case management services to eligible households receiving short-term assistance to prevent homelessness or rapidly re-house homeless households."/>
    <x v="6"/>
    <x v="1"/>
    <s v="Heather Venner"/>
    <x v="1"/>
    <s v="101.437405.51108.HST.1000.HRSS_x000a_101.499100.51108.HST.1000.HPSR"/>
    <s v="_x000a_Office Space at DHS 2 days per week._x000a_ "/>
    <n v="26811"/>
    <n v="0"/>
    <n v="26811"/>
    <m/>
    <s v="EP"/>
    <s v="A funding request is sent to the department during the budget process. Organization may choose to contact and/or submit a funding request to the County Board."/>
    <s v="_x000a_​Board Award"/>
    <s v="_x000a_7/1/16 - 6/30/17"/>
    <s v="​FY13 - $52,804_x000a_FY14 - $51,850_x000a_FY15 - $26,811_x000a_FY16 - $61,811"/>
    <s v="FY 2013"/>
    <s v="FY17 - funding decreased to $26,811 due to lack of match for local funding"/>
    <s v="Yes"/>
    <s v="-monthly report detailing: financial assistance by transaction and uncashed checks._x000a_-quarterly reports including: statement of donations and amounts received; _x000a_and documentation of expenditures to be credited to quarterly in-kind contribution."/>
    <s v="None"/>
    <s v="Citizens Advisory Commission on Housing"/>
    <s v="Homeless adults, landlords and property management companies, Continuum of Care"/>
    <d v="2016-07-28T15:03:49"/>
    <s v="_x000a_https://arlingtonva.sharepoint.com/sites/dmf/budget/Other%20Budget%20Documents/Volunteers%20of%20America%20Chesapeake%20Inc%20CAS%20Case%20Management%20%20FY17%20agreement.pdf"/>
    <s v="https://arlingtonva.sharepoint.com/sites/dmf/budget/Other%20Budget%20Documents/Volunteers%20of%20America%20Chesapeake%20Inc%20CAS%20Case%20Management%20%20FY17%20agreement.pdf"/>
    <m/>
    <m/>
    <s v="EP"/>
    <s v="Yes"/>
    <s v="Yes"/>
    <s v="_x000a_​NB-$0 budget in PSB."/>
    <s v="NMB-07/11/2016"/>
    <s v="_x000a_​NB-spell out CAS. For metrics, see Exhibit E of the contract (page 18 of the pdf). Only see emtrics on this page, but DHS said there were six."/>
    <s v="_x000a_​NB-ask about budget location. Ask about two metrics not included in exhibit e."/>
    <s v="Item"/>
    <s v="sites/dmf/budget/Lists/NonProfit Tracker"/>
    <x v="0"/>
  </r>
  <r>
    <n v="1"/>
    <x v="87"/>
    <s v="​Building Communities of Promise"/>
    <s v="​On-site enrichment programming at Whitefield Commons Community Resource Center to foster economic self-sufficiency and academic achievement for low-income adults and youth"/>
    <x v="0"/>
    <x v="0"/>
    <s v="Rolda Nedd"/>
    <x v="0"/>
    <s v="206.456300.72405.0000.0642.6DWH"/>
    <m/>
    <n v="0"/>
    <n v="24000"/>
    <n v="24000"/>
    <m/>
    <s v="EP"/>
    <s v="​Applied to the Community Development Fund"/>
    <s v="CDCAC"/>
    <s v="_x000a_7/1/16 - 6/30/17"/>
    <s v="​FY14 - $25,000_x000a_FY15-16 - $24,000"/>
    <s v="FY 2014"/>
    <s v="FY15 - Fewer funds to allocate among programs"/>
    <s v="Yes"/>
    <s v="# residents who will access referral support and/or employment services to maintain housing_x000a_# elementary-age students who maintain or improve academic performance                                _x000a_# residents who improve computer literacy and achieve basic, intermediate or advanced skill level                                                _x000a_# adults who achieve new or improved employment                                                             "/>
    <s v="None"/>
    <s v="Community Development Citizens Advisory Committee"/>
    <s v="Low-to-moderate income residents who reside at Whitefield Commons Apartment Complex"/>
    <d v="2016-08-01T12:46:15"/>
    <s v="_x000a_https://arlingtonva.sharepoint.com/sites/dmf/budget/Other%20Budget%20Documents/WHDC%20FY16.pdf"/>
    <s v="https://arlingtonva.sharepoint.com/sites/dmf/budget/Other%20Budget%20Documents/WHDC%20FY16.pdf"/>
    <m/>
    <m/>
    <s v="General Fund Grant Agreement"/>
    <s v="Yes"/>
    <s v="Yes"/>
    <s v="_x000a_​NB-budget matches the FY17 CD Fund table; money is budgeted to task after adoption."/>
    <s v="NMB-07/07/2016"/>
    <m/>
    <s v="_x000a_​NB-Is Whitefield Commons part of an NSA (like Buckingham)? It's in the Buckingham area so maybe. Can't access link in the community stakeholders section is it the same as the agreement or is it something else? Yes, NSA. Have document from stakeholder field. County is moving away from using NSAs. Just spell out term once and move on."/>
    <s v="Item"/>
    <s v="sites/dmf/budget/Lists/NonProfit Tracker"/>
    <x v="1"/>
  </r>
</pivotCacheRecords>
</file>

<file path=xl/pivotCache/pivotCacheRecords2.xml><?xml version="1.0" encoding="utf-8"?>
<pivotCacheRecords xmlns="http://schemas.openxmlformats.org/spreadsheetml/2006/main" xmlns:r="http://schemas.openxmlformats.org/officeDocument/2006/relationships" count="129">
  <r>
    <x v="0"/>
    <s v="AHC Inc."/>
    <s v="Project Discovery​"/>
    <s v="​Provision of academic support, mentoring, and college visits for low-income high school students"/>
    <s v="Education/Job Training"/>
    <s v="CPHD"/>
    <s v="Rolda Nedd"/>
    <s v="Community Development Fund"/>
    <s v="​101.456300.72409.0000.CS17.C170"/>
    <m/>
    <n v="0"/>
    <n v="30000"/>
    <x v="0"/>
    <m/>
    <s v="EP"/>
    <s v="Applied for Community Services Block Grant  funding"/>
    <s v="CDCAC"/>
    <s v="_x000a_7/1/16 - 6/30/17"/>
    <s v="FY10-14 - $30,000_x000a_FY15 - $27,000_x000a_FY16 - $30,000"/>
    <s v="FY 2007"/>
    <s v="_x000a_​This is based on the allocation from the State CSBG program earmarked for Project Discovery."/>
    <s v="Yes"/>
    <s v="# students enrolled in program_x000a_# enrolled students enrolled in post-secondary education_x000a_# / % of students to complete the program"/>
    <s v="None"/>
    <s v="Community Development Citizens Advisory Commission"/>
    <s v="_x000a_​Low-to-moderate income youths who may not be able to access a college education"/>
    <d v="2016-08-01T13:13:01"/>
    <s v="_x000a_None"/>
    <m/>
    <m/>
    <m/>
    <s v="General Fund Grant Agreement"/>
    <s v="Yes"/>
    <s v="No"/>
    <s v="_x000a_​NB-budget matches the FY17 CD Fund table; money is budgeted to task after adoption."/>
    <s v="NMB-07/07/2016"/>
    <s v="_x000a_​NB- No agreement is attached. Is this program attached to a specific housing complex? Is it part of an NSA? Swan to provide MOU._x000a_ "/>
    <s v="_x000a_this program is in several complexes some in NSAs and some are not. Sswan to provide MOU."/>
    <s v="Item"/>
    <s v="sites/dmf/budget/Lists/NonProfit Tracker"/>
    <x v="0"/>
  </r>
  <r>
    <x v="0"/>
    <s v="Alexandria Neighborhood Health Systems, Inc. (ANHSI)"/>
    <s v="Alexandria Neighborhood Health Systems, Inc. (ANHSI)"/>
    <s v="​Primary Care Services for behavioral healthcare clients placed in the Mental Health program and/or Substance Abuse program."/>
    <s v="Health/Counseling Services"/>
    <s v="DHS"/>
    <s v="Mridu Tripathi"/>
    <s v="General Fund"/>
    <s v="​101.456000.52112.0000.FANL.1310"/>
    <m/>
    <n v="256706"/>
    <n v="0"/>
    <x v="1"/>
    <s v="646-13"/>
    <s v="_x000a_Rider"/>
    <s v="(RFP) Rider"/>
    <s v="_x000a_RFP, Granted Funded SAMSHA"/>
    <s v="_x000a_7/1/16 - 6/30/17"/>
    <s v="​FY14-16 - $256,706"/>
    <s v="FY 2014"/>
    <s v="_x000a_No changes."/>
    <s v="Yes"/>
    <s v="Program managers/case workers closely monitor the progress of the clients. Management tracks specific primary health care measures required by the Mental Health Abuse Services Administration."/>
    <s v="None"/>
    <s v="_x000a_Community Services Board"/>
    <s v="Community Service Board (CSB), Behavioral Health Division (BHD) clients"/>
    <d v="2016-08-01T12:51:00"/>
    <s v="https://arlingtonva.sharepoint.com/sites/dmf/budget/NonProfit%20Agreement%20Library/Alexandria%20Neighborhood%20Health%20Systems%20Inc-Neighborhood%20Health-DHS-646%2013.pdf_x000a_ "/>
    <s v="https://arlingtonva.sharepoint.com/sites/dmf/budget/NonProfit%20Agreement%20Library/Alexandria%20Neighborhood%20Health%20Systems%20Inc-Neighborhood%20Health-DHS-646%2013.pdf"/>
    <m/>
    <m/>
    <s v="Rider"/>
    <s v="Yes"/>
    <s v="Yes"/>
    <s v="_x000a_NB-FY17 budget in PSB is $55,745 (FY16 PSB budget was $236,324). The SAMHSA grant was for 4 years and is now in its last quarter for FY 2017 (grant expires September 30, 2017) thus the budget was reduced."/>
    <s v="NMB-7/7/16"/>
    <s v="_x000a_​NB-nonprofit program name looks like it was copied straight from the website.  Need more condensed program title. Looks like this might be two programs combined."/>
    <s v="_x000a_​NB-why did the FY 2017 budget go down?"/>
    <s v="Item"/>
    <s v="sites/dmf/budget/Lists/NonProfit Tracker"/>
    <x v="1"/>
  </r>
  <r>
    <x v="0"/>
    <s v="Alliance for Arlington Senior Programs"/>
    <s v="​Alliance for Arlington Senior Programs"/>
    <s v="​Fundraising and conducting outreach to support programs and foster wellness, a sense of purpose, and a strengthening of community connections for 55+"/>
    <s v="Senior Services"/>
    <s v="DPR"/>
    <s v="Jennifer Collins"/>
    <s v="In-Kind Contribution"/>
    <s v="N/A"/>
    <s v="​DPR provides the use of facility space"/>
    <n v="0"/>
    <n v="0"/>
    <x v="2"/>
    <m/>
    <s v="EP"/>
    <s v="None"/>
    <s v="_x000a_​Internal Department Review"/>
    <s v="_x000a_7/1/16 - 6/30/17"/>
    <s v="N/A"/>
    <s v="FY 2007"/>
    <s v="_x000a_n/a​"/>
    <s v="Yes"/>
    <s v="_x000a_- extend outreach and promote awareness of DPR's senior programs_x000a_- work to expand the County's existing Senior Center programs_x000a_- work to improve the Senior Center facilities_x000a_- work with other area organizations where partnerships can advance the work of the Alliance for Arlington Seniors Programs"/>
    <s v="N/A"/>
    <s v="Commission on Aging"/>
    <s v="55+ Community"/>
    <d v="2016-07-28T11:14:20"/>
    <s v="_x000a_https://arlingtonva-my.sharepoint.com/personal/rschmitt_arlingtonva_us/Documents/Non-Profit%20Tracker%20Support/MOU%20Alliance%20Senior%20Pg%20signed%2010-7-10.pdf"/>
    <s v="https://arlingtonva-my.sharepoint.com/personal/rschmitt_arlingtonva_us/Documents/Non-Profit%20Tracker%20Support/MOU%20Alliance%20Senior%20Pg%20signed%2010-7-10.pdf"/>
    <m/>
    <m/>
    <s v="Memorandum of Understanding"/>
    <s v="No"/>
    <s v="Yes"/>
    <s v="_x000a_NB-in-kind service, n/a."/>
    <s v="JWB-7/6"/>
    <s v="_x000a_Can we provide additional detail on the facility space given?_x000a_Was a small group- dpr has purchasing authority, group is shrinking and should be considered a friends group"/>
    <m/>
    <s v="Item"/>
    <s v="sites/dmf/budget/Lists/NonProfit Tracker"/>
    <x v="2"/>
  </r>
  <r>
    <x v="0"/>
    <s v="Animal Welfare League of Arlington"/>
    <s v="Animal Welfare League of Arlington"/>
    <s v="Provides animal control, impoundment, and animal sheltering services for the County"/>
    <s v="Other"/>
    <s v="DHS"/>
    <s v="Lyn Hainge"/>
    <s v="Regional Contributions"/>
    <s v="​101.456014.91104.0000.0000.0000_x000a_Vehicle: 101.483010.55110.0000.10000.0000"/>
    <m/>
    <n v="1454517"/>
    <n v="0"/>
    <x v="3"/>
    <s v="430-10 Amendment 5"/>
    <s v="RFP"/>
    <s v="RFP"/>
    <s v="RFP"/>
    <s v="_x000a_7/1/16 - 6/30/17"/>
    <s v="FY13-14 - $1,360,908_x000a_FY15 - $1,374,517_x000a_FY16 - $1,419,517_x000a__x000a_Vehicle Only:_x000a_FY12 - $35,000_x000a_FY16 - $34,162.89_x000a_"/>
    <s v="FY 1984"/>
    <s v="_x000a_​FY2016, new funding added by county board (County Board added funding for an additional Animal Welfare League animal control officer {$45,000})"/>
    <s v="Yes"/>
    <s v="_x000a_- shelter activity_x000a_- rabies investigations_x000a_- animal cruelty investigations_x000a_- wildlife calls_x000a_- progress on previously defined work plans."/>
    <s v="None"/>
    <s v="None"/>
    <s v="Arlington Community Residents"/>
    <d v="2016-07-28T15:21:29"/>
    <s v="_x000a_https://logi.epro.cgipdc.com/External/rdPage.aspx?rdReport=Public.Reports.Report9010_Data"/>
    <s v="https://arlingtonva.sharepoint.com/sites/dmf/budget/NonProfit%20Agreement%20Library/Animal%20Welfare%20league%20of%20Arlington-DHS-430-10_14.pdf"/>
    <s v="https://arlingtonva.sharepoint.com/sites/dmf/budget/NonProfit%20Agreement%20Library/AWLA-PHD-DHS-238-10.pdf"/>
    <m/>
    <s v="Competitively Bid Contract"/>
    <s v="Yes"/>
    <s v="No"/>
    <s v="_x000a_​NB-budget matches."/>
    <s v="JWB-7/6"/>
    <s v="_x000a_​NB-can't open attachment. Metrics begin on page 27 of the original agreement. Added info on vehicle funding to the funding history."/>
    <m/>
    <s v="Item"/>
    <s v="sites/dmf/budget/Lists/NonProfit Tracker"/>
    <x v="1"/>
  </r>
  <r>
    <x v="0"/>
    <s v="Arlington Food Assistance Center (AFAC)"/>
    <s v="​AFAC- Arlington Reads, Arlington Grows"/>
    <s v="Garden at the Central Library, Educational garden talks"/>
    <s v="Environment/Energy Efficiency"/>
    <s v="Libraries"/>
    <s v="Anne Gable"/>
    <s v="In-Kind Contribution"/>
    <s v="N/A"/>
    <s v="​The Central Library provides the garden space, mulch, and water source"/>
    <n v="0"/>
    <n v="0"/>
    <x v="2"/>
    <m/>
    <s v="EP"/>
    <s v="None"/>
    <s v="Internal Department Review"/>
    <s v="_x000a_7/1/16 - 6/30/17"/>
    <s v="N/A"/>
    <s v="FY 2010"/>
    <m/>
    <s v="_x000a_No"/>
    <s v="None"/>
    <s v="None"/>
    <s v="None"/>
    <s v="Citizens that are served by AFAC and community members who attend the gardening education events"/>
    <d v="2016-07-28T15:06:13"/>
    <s v="_x000a_None"/>
    <m/>
    <m/>
    <m/>
    <s v="Exempt Purchase"/>
    <s v="No"/>
    <s v="No"/>
    <s v="_x000a_​NB-in-kind services, n/a."/>
    <s v="NMB-07/11/2016"/>
    <s v="_x000a_​NB-make sure all applicable fields are completed. May need to copy lobbying effort info from other AFAC entry."/>
    <s v="_x000a_​NB-can you provide a copy of the sole source agreement? Do you have any metrics/goals for this program?"/>
    <s v="Item"/>
    <s v="sites/dmf/budget/Lists/NonProfit Tracker"/>
    <x v="2"/>
  </r>
  <r>
    <x v="0"/>
    <s v="Arlington Food Assistance Center (AFAC)"/>
    <s v="​Emergency Needs Grant"/>
    <s v="​Food distribution to low-income Arlington residents."/>
    <s v="Emergency Needs Assistance"/>
    <s v="DHS"/>
    <s v="Heather Venner"/>
    <s v="General Fund"/>
    <s v="​101.437405.51108.ENF.1000.5133"/>
    <m/>
    <n v="477925"/>
    <n v="50000"/>
    <x v="4"/>
    <s v="201-11-3"/>
    <s v="EP"/>
    <s v="A funding request is sent to the department during the budget process. Organization may choose to contact and/or submit a funding request to the County Board."/>
    <s v="_x000a_​Board Award"/>
    <s v="_x000a_7/1/16 - 6/30/17"/>
    <s v="​FY13 - $405,530_x000a_FY14 - $365,400_x000a_FY15 - $342,925_x000a_FY16 - $477,925"/>
    <s v="FY 2000"/>
    <s v="FY17 - $50,000 was added in       one-time funding to cover the rising cost of food through Board award."/>
    <s v="Yes"/>
    <s v="# large and small food packages distributed on a weekly basis at all AFAC locations"/>
    <s v="None"/>
    <s v="None"/>
    <s v="Low-to-moderate income households"/>
    <d v="2016-08-01T12:54:12"/>
    <s v="_x000a_Original Contract:  https://arlingtonva.sharepoint.com/sites/dmf/budget/NonProfit%20Agreement%20Library/Arlington%20Food%20Assistance%20Center-DHS-EID-201-11-3.pdf_x000a_Amendment:https://arlingtonva.sharepoint.com/sites/dmf/budget/Other%20Budget%20Documents/Arlington%20Food%20Assistance%20Center%20201-11-3%20FY17.pdf"/>
    <s v="https://arlingtonva.sharepoint.com/sites/dmf/budget/NonProfit%20Agreement%20Library/Arlington%20Food%20Assistance%20Center-DHS-EID-201-11-3.pdf"/>
    <s v="https://arlingtonva.sharepoint.com/sites/dmf/budget/Other%20Budget%20Documents/Arlington%20Food%20Assistance%20Center%20201-11-3%20FY17.pdf"/>
    <m/>
    <s v="EP"/>
    <s v="Yes"/>
    <s v="Yes"/>
    <s v="_x000a_​NB-budget matches PSB."/>
    <s v="NMB-7/7/16"/>
    <s v="_x000a_​Nb-check back to see why one-time funding was added in FY 2017( think it was to cover the rising cost of food). The proposal evaluation method does not go into much detail on what criteria is used to evaluate funding request. Agreement attached is the notice of renewal (1 page only)."/>
    <s v="_x000a_​Please confirm one-time funding FY 2017 was to cover rising cost of food. Are there any metrics? Can't see the whole agreement, only renewal was attached. Please attach entire contract, if possible._x000a_Dept Answer - We confirm that one-time funding FY 2017 was to cover rising cost of food.  Metric and committee columns revised in red, columns W and Y. For metrics see page 2 of  Amendment 1 of 201-11-3, which references a Weekly  Distribution Activity Report. The contract document has an old contract number as it is an old contract and the only one available. The number agreement should be available at Purchasing."/>
    <s v="Item"/>
    <s v="sites/dmf/budget/Lists/NonProfit Tracker"/>
    <x v="3"/>
  </r>
  <r>
    <x v="0"/>
    <s v="Arlington Free Clinic"/>
    <s v="​Arlington Free Clinic"/>
    <s v="​Health care services to low-income, uninsured residents"/>
    <s v="Health/Counseling Services"/>
    <s v="DHS"/>
    <s v="Errol Chin-Loy"/>
    <s v="General Fund"/>
    <s v="​101.437405.55450.0000.1000.0000_x000a_101.437405.55450.0000.1000.0000 (tax reimbursement)"/>
    <s v="$6,000 in an annual property tax reimbursement"/>
    <n v="81000"/>
    <n v="0"/>
    <x v="5"/>
    <s v="16-011-SS"/>
    <s v="_x000a_Sole Source"/>
    <s v="A funding request is sent to department and/or County Board during the budget process."/>
    <s v="_x000a_​Board Award"/>
    <s v="_x000a_7/1/16 - 6/30/17"/>
    <s v="FY13 - $66,001_x000a_FY14 - $57,501_x000a_FY15-16 - $75,000"/>
    <s v="Unknown"/>
    <s v="_x000a_​Unknown_x000a_ "/>
    <s v="Yes"/>
    <s v="-quarterly reports for  each performance criteria:_x000a_# of new patients with diabetes assigned to staff Nurse Manager_x000a_# of patients referred after discharge from Virginia Hospital Center assigned to staff Nurse Manager_x000a_# of patients receiving care at Arlington Free Clinic_x000a_# of patients assigned to staff Nurse Managers_x000a_# of case management contracts provided by staff Nurse Managers _x000a_-Cumulative results per criteria"/>
    <s v="None"/>
    <s v="None"/>
    <s v="Low-income residents, uninsured residents"/>
    <d v="2016-08-01T12:55:59"/>
    <s v="https://arlingtonva.sharepoint.com/sites/dmf/budget/NonProfit%20Agreement%20Library/Arlington%20Free%20Clinic-Arlington%20Free%20Clinic-DHS-16-011-SS%20Notice%20of%20Award%20FINAL.pdf_x000a_ "/>
    <s v="https://arlingtonva.sharepoint.com/sites/dmf/budget/NonProfit%20Agreement%20Library/Arlington%20Free%20Clinic-Arlington%20Free%20Clinic-DHS-16-011-SS%20Notice%20of%20Award%20FINAL.pdf"/>
    <m/>
    <m/>
    <s v="General Fund Grant Agreement"/>
    <s v="Yes"/>
    <s v="Yes"/>
    <s v="_x000a_​NB-budget matches PSB. ​Per DHS - Property tax reimbursement funding was based on actual tax paid but effective in FY16, a decision was made to peg the amount at $6,000."/>
    <s v="NMB-07/08/2016"/>
    <s v="_x000a_​NB-can't open attachment."/>
    <s v="_x000a_​Nb-ask about the attachment.  Is the property tax reimbursement new to FY 2017 or was funding just added to cover an overage?"/>
    <s v="Item"/>
    <s v="sites/dmf/budget/Lists/NonProfit Tracker"/>
    <x v="3"/>
  </r>
  <r>
    <x v="0"/>
    <s v="Arlington Free Clinic"/>
    <s v="​Dental program"/>
    <s v="Dental care services to low-income, uninsured residents at Arlington County Department of Human Services location three days a week"/>
    <s v="Health/Counseling Services"/>
    <s v="DHS"/>
    <s v="Errol Chin-Loy"/>
    <s v="In-Kind Contribution"/>
    <s v="N/A"/>
    <s v="Use of County Space"/>
    <n v="0"/>
    <n v="0"/>
    <x v="2"/>
    <m/>
    <s v="_x000a_MOU"/>
    <s v="None"/>
    <s v="_x000a_​Board Award"/>
    <s v="_x000a_7/1/16 - 6/30/17"/>
    <s v="​N/A"/>
    <s v="N/A"/>
    <s v="_x000a_​None"/>
    <s v="_x000a_No"/>
    <s v="None"/>
    <s v="None"/>
    <s v="None"/>
    <s v="Residents who are not seen through the County's Dental Program which include children who are not currently registered in Arlington Public Schools and Arlington Mill residents (individuals between the age of 22 and 60)"/>
    <d v="2016-08-01T12:56:10"/>
    <s v="_x000a_https://arlingtonva.sharepoint.com/sites/dmf/budget/_layouts/15/WopiFrame.aspx?sourcedoc={C6E9A95F-451C-4AB2-BF95-80795C79B838}&amp;file=Arlington%20Free%20Clinic-Free%20Clinic-DHS-AgencyContractListing.xlsx&amp;action=default"/>
    <s v="https://arlingtonva.sharepoint.com/sites/dmf/budget/Lists/NonProfit%20Tracker/DMF%20Review%20View.aspx#InplviewHash7fa05dde-f22b-48a7-a01b-1841881cf999="/>
    <m/>
    <m/>
    <s v="Memorandum of Understanding"/>
    <s v="No"/>
    <s v="No"/>
    <s v="_x000a_​NB-N/a, in-kind contribution."/>
    <s v="NMB-07/08/2016"/>
    <s v="_x000a_​NB-double-check info on community stakeholders, can't follow the explanation.-Updated"/>
    <m/>
    <s v="Item"/>
    <s v="sites/dmf/budget/Lists/NonProfit Tracker"/>
    <x v="3"/>
  </r>
  <r>
    <x v="0"/>
    <s v="Arlington Home Ownership Made Easier (AHOME)"/>
    <s v="​Achieve Your Dream Homeownership Program"/>
    <s v="Home buying and homeownership workshops"/>
    <s v="Housing"/>
    <s v="CPHD"/>
    <s v="Doug Myrick"/>
    <s v="Community Development Fund"/>
    <s v="​206.456300.72405.0000.0642.6HMO"/>
    <m/>
    <n v="0"/>
    <n v="35000"/>
    <x v="6"/>
    <m/>
    <s v="EP"/>
    <s v="_x000a_​Applied to the Community Development Fund "/>
    <s v="CDCAC &amp; CPHD"/>
    <s v="_x000a_7/1/16 - 6/30/17"/>
    <s v="FY10-12 - $40,500_x000a_FY13-14 - $36,000_x000a_FY15-16 - $35,000"/>
    <s v="FY 1999"/>
    <s v="_x000a_In ​FY13, the County's CDBG grant was cut significantly and funding to AHOME was reduced."/>
    <s v="Yes"/>
    <s v="# low/moderate income and racial minority workshop participants that become first time home buyers (in Arlington &amp; elsewhere)_x000a_# households that purchase homes in Arlington County utilizing a VHDA loan, MIPAP loan and/or any County sponsored loan program._x000a_# workshops held for first-time home buyers_x000a_# workshops conducted in Spanish or other non-English languages_x000a_# households attending workshops_x000a_% of households that are racial minorities who participate in the workshops._x000a_% of households that participate in the workshops that are low/moderate income households_x000a_% of households surveyed that report satisfaction_x000a_# new foreclosure cases annually_x000a_# existing foreclosure cases annually_x000a_# closed foreclosure cases annually"/>
    <s v="None"/>
    <s v="_x000a_Citizens Advisory Commission on Housing; Community Development Citizens Advisory Committee"/>
    <s v="Potential homebuyers, homeowners facing foreclosure"/>
    <d v="2016-08-01T13:58:51"/>
    <s v="_x000a_https://arlingtonva.sharepoint.com/sites/dmf/budget/NonProfit%20Agreement%20Library/Arlington%20Home%20Ownership%20Made%20Easier-Achieve%20your%20dream%20home-%20CPHD-AHOMEFY16.pdf"/>
    <s v="https://arlingtonva.sharepoint.com/sites/dmf/budget/NonProfit%20Agreement%20Library/Arlington%20Home%20Ownership%20Made%20Easier-Achieve%20your%20dream%20home-%20CPHD-AHOMEFY16.pdf"/>
    <m/>
    <m/>
    <s v="General Fund Grant Agreement"/>
    <s v="Yes"/>
    <s v="Yes"/>
    <s v="_x000a_​NB-budget matches the FY17 CD Fund table; money is budgeted to task at adoption."/>
    <s v="NMB-07/07/16"/>
    <s v="_x000a_​NB-formatting issues for metrics."/>
    <s v="_x000a_​NB-metrics for first-time home buyers differ  from adopted budget, confirm this is accurate."/>
    <s v="Item"/>
    <s v="sites/dmf/budget/Lists/NonProfit Tracker"/>
    <x v="0"/>
  </r>
  <r>
    <x v="0"/>
    <s v="Arlington Independent Media (AIM)"/>
    <s v="​Public Access Cable Television Channel"/>
    <s v="_x000a_​The AIM corporation manages the County's public access cable television station. The budgeted contribution represents an estimate based on historical contributions; however, actual contributions are made as funding is received from cable television providers."/>
    <s v="Other"/>
    <s v="DTS"/>
    <s v="Rob Billingsley"/>
    <s v="Regional Contributions"/>
    <s v="101.456049.91104.0000.0000.0000"/>
    <m/>
    <n v="525000"/>
    <n v="0"/>
    <x v="7"/>
    <m/>
    <s v="EP"/>
    <s v="None"/>
    <s v="EP"/>
    <s v="_x000a_7/1/16 - 6/30/17"/>
    <s v="FY10-12 - $586,555 _x000a_FY13 - $586,555_x000a_FY14-16 - $525,000"/>
    <s v="FY 1982"/>
    <s v="_x000a_FY 14 - Estimated budgeted contribution was reduced based on historical information."/>
    <s v="_x000a_No"/>
    <s v="None"/>
    <s v="None"/>
    <s v="Information Technology Advisory Commission"/>
    <s v="Arlington Residents with television access"/>
    <d v="2016-07-28T09:58:47"/>
    <s v="_x000a_None_x000a_ "/>
    <m/>
    <m/>
    <m/>
    <s v="Exempt Purchase"/>
    <s v="Yes"/>
    <s v="No"/>
    <s v="_x000a_​NB-FY17 PSB budget is $525,000."/>
    <s v="JWB-7/6"/>
    <s v="_x000a_DTS provided this funding string-_x000a__x000a_​101.456049.91104.0000.0000.0000 - $482,682 - FY16 - Comcast_x000a_313.483010.13002.CABL.VRZN.AIM - $147,561 - FY16 – Verizon"/>
    <s v="_x000a_Lobbying efforts?, performance metrics, agreement, commissions?"/>
    <s v="Item"/>
    <s v="sites/dmf/budget/Lists/NonProfit Tracker"/>
    <x v="4"/>
  </r>
  <r>
    <x v="0"/>
    <s v="Arlington Neighborhood Villages (ANV)"/>
    <s v="​Arlington Neighborhood Villages (ANV)"/>
    <s v="Enabling older residents to continue living in their own homes and communities as they age. The County's contribution funds the Executive Director's salary and the purchase of discounted 55+ passes for all ANV members. "/>
    <s v="Senior Services"/>
    <s v="DHS"/>
    <s v="Jennifer Collins"/>
    <s v="General Fund"/>
    <s v="101.437405.91102.0000.0000.4ANV"/>
    <s v="Use of County Space"/>
    <n v="0"/>
    <n v="30000"/>
    <x v="0"/>
    <m/>
    <s v="EP"/>
    <s v="Organization lobbies the County Board directly for funding during the budget process."/>
    <s v="_x000a_​Board Award"/>
    <s v="_x000a_7/1/16 - 6/30/17"/>
    <s v="​FY15 - $30,000_x000a_FY16 - $0"/>
    <s v="FY 2015"/>
    <s v="N/A"/>
    <s v="_x000a_No"/>
    <s v="Currently being created; New contract for FY 2017"/>
    <s v="N/A"/>
    <s v="_x000a_Commission on Aging"/>
    <s v="55+ Community"/>
    <d v="2016-07-28T10:11:15"/>
    <s v="_x000a_https://arlingtonva.sharepoint.com/sites/dmf/budget/Lists/NonProfit%20Tracker/DMF%20Review%20View.aspx#InplviewHash7fa05dde-f22b-48a7-a01b-1841881cf999="/>
    <s v="https://arlingtonva.sharepoint.com/sites/dmf/budget/Lists/NonProfit%20Tracker/DMF%20Review%20View.aspx#InplviewHash7fa05dde-f22b-48a7-a01b-1841881cf999="/>
    <m/>
    <m/>
    <s v="General Fund Grant Agreement"/>
    <s v="Yes"/>
    <s v="Yes"/>
    <s v="_x000a_​NB-budgeted in NOND - 101.434000.91102.0000.0000.4ANV."/>
    <s v="JWB-7/6"/>
    <s v="_x000a_Created an SFA because group was originally one time funded of 30k. In 2017 ANV is handled by DHS. DPR Just provides the discounted GYM Passes"/>
    <m/>
    <s v="Item"/>
    <s v="sites/dmf/budget/Lists/NonProfit Tracker"/>
    <x v="3"/>
  </r>
  <r>
    <x v="0"/>
    <s v="Arlington Partnership for Affordable Housing (APAH)"/>
    <s v="​Springs Resident Services"/>
    <s v="Launch a bilingual, adult-oriented resident services program at the Springs Residences"/>
    <s v="Housing"/>
    <s v="CPHD"/>
    <s v="Caitlin Jones"/>
    <s v="Community Development Fund"/>
    <s v="​101.456300.91102.APAH.0000.64SG"/>
    <m/>
    <n v="0"/>
    <n v="20000"/>
    <x v="8"/>
    <m/>
    <s v="EP"/>
    <s v="​Applied to the Community Development Fund"/>
    <s v="CDCAC"/>
    <s v="_x000a_7/1/16 - 6/30/17"/>
    <m/>
    <s v="FY 2017"/>
    <s v="_x000a_​N/A"/>
    <s v="Yes"/>
    <s v="# residents/households completing resident needs survey/interview_x000a_# households in crisis that will be assisted by resident services (financial and life skills) as evidenced by paying rent on time_x000a_# residents/households participating in at least one resident services programs as evidenced by attendance_x000a_# residents participating in a priority resident services program (financial stability, job skills/training, health and wellness), as evidenced by completing program and achieving program outcomes_x000a_# residents demonstrating community leadership by participating in the civic association, PTA or other community leadership program_x000a_# volunteers trained by APAH for these programs"/>
    <s v="N/A"/>
    <s v="Community Development Citizens Advisory Committee;_x000a_Citizens Advisory Commission on Housing"/>
    <s v="Low-to-moderate income households in APAH properties"/>
    <d v="2016-07-28T15:02:43"/>
    <s v="_x000a_None_x000a_ "/>
    <m/>
    <m/>
    <m/>
    <s v="General Fund Grant Agreement"/>
    <s v="Yes"/>
    <s v="No"/>
    <s v="_x000a_​NB-budget matches the FY17 CD Fund table; money is budgeted to task after adoption."/>
    <s v="NMB-07/07/2016"/>
    <s v="_x000a_​NB-reword description of services (take out references to AHIF two-year grant).  the description is vague.  what does the resident services program do? No Agreement is attached because this is new."/>
    <m/>
    <s v="Item"/>
    <s v="sites/dmf/budget/Lists/NonProfit Tracker"/>
    <x v="0"/>
  </r>
  <r>
    <x v="0"/>
    <s v="Arlington Pediatric Center"/>
    <s v="​Arlington Pediatric Center"/>
    <s v="​Case management services for Medicaid eligible children"/>
    <s v="Health/Counseling Services"/>
    <s v="DHS"/>
    <s v="Errol Chin-Loy"/>
    <s v="General Fund"/>
    <s v="​101.437405.55370.0000.4380.4383"/>
    <m/>
    <n v="62578"/>
    <n v="0"/>
    <x v="9"/>
    <s v="762-13"/>
    <s v="EP"/>
    <s v="A funding request is sent to department and/or County Board during the budget process."/>
    <s v="_x000a_​Board Award"/>
    <s v="_x000a_7/1/16 - 6/30/17"/>
    <s v="FY13-14 - $61,958_x000a_FY15-16 - $62,578"/>
    <s v="Unknown"/>
    <s v="_x000a_​Unknown"/>
    <s v="Yes"/>
    <s v="-quarterly results for each performance criteria:_x000a_# of new patient referred to case manager for assistance in completing applications_x000a_# of applications completed/turned over to Medicaid worker or FAMIS_x000a_# applications approved_x000a_# of patients referred to case manager when benefits are terminate_x000a_# of re-applications completed_x000a_# of applications re-instated_x000a_# of families referred to Case Manager for non-medical assistance (housing, food assistance, employment, abuse and neglect, assistance with medical bills)_x000a_# of non-medical assistance referrals made by Case Manager_x000a_# of families assisted with medical billing problems_x000a_# of patients referred to Case Manager for follow-up with referrals to medical specialists/ # of referral completed_x000a_# of patients referred to Case Manager for assistance in obtaining pharmaceuticals or personal care items/ # of referrals completed_x000a_# of newborns and NICU discharges enrolled by the Case Manager_x000a_# of medical history/assessments completed_x000a_-Cumulative Results per criteria"/>
    <s v="None"/>
    <s v="None"/>
    <s v="Residents, Arlington Public Schools"/>
    <d v="2016-08-01T12:56:14"/>
    <s v="_x000a_​Original Contract:https://arlingtonva.sharepoint.com/sites/dmf/budget/NonProfit%20Agreement%20Library/Arlington%20Pediatric%20Center-PHD-DHS-154-10.pdf_x000a_Contract Renewal:https://arlingtonva.sharepoint.com/sites/dmf/budget/NonProfit%20Agreement%20Library/%E2%80%8BArlington%20Pediatric%20Center-%E2%80%8BArlington%20Pediatric%20Center-DHS-762-13%20FY17%20Contract%20Renewal%20(002).pdf"/>
    <s v="https://arlingtonva.sharepoint.com/sites/dmf/budget/NonProfit%20Agreement%20Library/Arlington%20Pediatric%20Center-PHD-DHS-154-10.pdf"/>
    <s v="https://arlingtonva.sharepoint.com/sites/dmf/budget/NonProfit%20Agreement%20Library/%E2%80%8BArlington%20Pediatric%20Center-%E2%80%8BArlington%20Pediatric%20Center-DHS-762-13%20FY17%20Contract%20Renewal%20(002).pdf"/>
    <m/>
    <s v="EP"/>
    <s v="Yes"/>
    <s v="Yes"/>
    <s v="_x000a_​NB-FY17 Budget is slightly higher ($64,375), must include other expenses."/>
    <s v="NMB-07/08/2016"/>
    <s v="_x000a_​NB-contract renewal attached only, no metrics.  Evaluation method says N/A. Should APS be a stakeholder?"/>
    <s v="_x000a_​NB-why was funding increased in FY 2015? Ask about relevant commission (Partnership for Children, Youth and Families perhaps?-No per dept."/>
    <s v="Item"/>
    <s v="sites/dmf/budget/Lists/NonProfit Tracker"/>
    <x v="3"/>
  </r>
  <r>
    <x v="0"/>
    <s v="Arlington Sister Cities Association"/>
    <s v="​Sister Cities Program Partnership"/>
    <s v="Supports and coordinates the activities of five Sister Cities of Aachen, Germany; Coyoacán, Mexico; Reims, France; San Miguel, El Salvador and Ivano-Frankivsk, Ukraine though Arts and Culture Partnerships, Economic Development Opportunities, Educational and Professional Exchanges and Global Tourism Visitation."/>
    <s v="Economic Development"/>
    <s v="AED"/>
    <s v="Shannon Flanagan-Watson"/>
    <s v="General Fund"/>
    <s v="​101.456000.71200.0000.0000.5535"/>
    <m/>
    <n v="50000"/>
    <n v="0"/>
    <x v="10"/>
    <m/>
    <s v="EP"/>
    <m/>
    <s v="_x000a_​Internal Department Review"/>
    <s v="_x000a_7/1/16 - 6/30/17"/>
    <s v="​FY12-16 - $50,000"/>
    <s v="FY 2012"/>
    <m/>
    <s v="_x000a_No"/>
    <s v="None"/>
    <m/>
    <s v="None"/>
    <m/>
    <d v="2016-07-28T08:45:36"/>
    <s v="_x000a_https://arlingtonva.sharepoint.com/sites/dmf/budget/Lists/NonProfit%20Tracker/Attachments/27/Arlington%20Sister%20Cities-%20MOU%20FY2017.pdf"/>
    <s v="https://arlingtonva.sharepoint.com/sites/dmf/budget/Lists/NonProfit%20Tracker/Attachments/27/Arlington%20Sister%20Cities-%20MOU%20FY2017.pdf"/>
    <m/>
    <m/>
    <s v="Memorandum of Understanding"/>
    <s v="Yes"/>
    <s v="No"/>
    <s v="_x000a_​NB-$0 budget in PSB. JWB-Acct changes. 373,500"/>
    <s v="JWB- 7/6"/>
    <s v="_x000a_Formal agreement will be signed in the 7/16 board meeting"/>
    <s v="_x000a_Need to reduce description of services, no $ budgeted, no agreement, no metrics"/>
    <s v="Item"/>
    <s v="sites/dmf/budget/Lists/NonProfit Tracker"/>
    <x v="3"/>
  </r>
  <r>
    <x v="0"/>
    <s v="Arlington Street People's Assistance Network (A-SPAN)"/>
    <s v="​A-SPAN Homeless Services Center"/>
    <s v="Homeless services center; Housing Locator services; Outreach services to homeless residents on the streets"/>
    <s v="Housing"/>
    <s v="DHS"/>
    <s v="Cynthia Stevens"/>
    <s v="General Fund"/>
    <s v="​101.437405.51108.HMLS.1000.HSC"/>
    <s v="Use of County Space"/>
    <n v="1391473"/>
    <n v="0"/>
    <x v="11"/>
    <s v="672-15"/>
    <s v="_x000a_Sole Source"/>
    <s v="A funding request is sent to the department during the budget process. Organization may choose to contact and/or submit a funding request to the County Board."/>
    <s v="_x000a_​Internal Department Review"/>
    <s v="_x000a_7/1/16 - 6/30/17"/>
    <s v="FY15 - $538,038_x000a_FY16 - $1,332,675"/>
    <s v="FY 2015"/>
    <s v="_x000a_​FY2016 increase cost of new facility including $36,000 that was added to the contract for cleaning services.  FY2017 a living wage adjustment is calculated at a level of $22,798."/>
    <s v="Yes"/>
    <s v="Monthly housing locator report and monthly report on the following metrics including:_x000a_ # exiting shelter in the month,_x000a_ % of clients with employment income at exit, _x000a_% of clients with non-employment income at exit, _x000a_% of clients with no income at exit, _x000a_% of clients who increase income from entry to exit, _x000a_% of clients with non-cash benefits at exit, _x000a_# exiting to permanent housing (all shelter clients), _x000a_# exiting to permanent housing (prioritized clients), _x000a_# exiting Independence House, _x000a_# of clients who exited permanent housing 6  calendar months ago, _x000a_# of clients above who returned to shelter in the 7th month, _x000a_rate of return/recidivism, _x000a_% of beds utilized nightly on average, _x000a_median length of stay."/>
    <s v="None"/>
    <s v=" Citizens Advisory Commission on Housing"/>
    <s v="Homeless adults, landlords and property management companies, Continuum of Care"/>
    <d v="2016-08-01T12:54:38"/>
    <s v="_x000a_https://arlingtonva.sharepoint.com/sites/dmf/budget/Other%20Budget%20Documents/Arlington%20Street%20People%27s%20Assistance%20network%20672-15%20-%20original%20contract%20May2015%20to%20April%202018.pdf"/>
    <s v="https://arlingtonva.sharepoint.com/sites/dmf/budget/Other%20Budget%20Documents/Arlington%20Street%20People%27s%20Assistance%20network%20672-15%20-%20original%20contract%20May2015%20to%20April%202018.pdf"/>
    <m/>
    <m/>
    <s v="Sole Source"/>
    <s v="Yes"/>
    <s v="Yes"/>
    <s v="_x000a_​NB-FY17 PSB budget is $1,332,675"/>
    <s v="NMB-07/08/2016"/>
    <s v="_x000a_​NB-These services were competitively bid, however, the rapid rehousing services also to ASPAN are EP.  How will this work when the contract is rebid.  Will the EP for rapid rehousing go to whoever wins the RFP for the homeless service center?_x000a_Dept answer - The increase in funding for this contract is a structural issue, through our monitoring process we reserve sufficient funding at year end. When the contract is rebid the Homeless Center Services will be separate from CAS Case Management - this is a deliberate programmatic decision."/>
    <m/>
    <s v="Item"/>
    <s v="sites/dmf/budget/Lists/NonProfit Tracker"/>
    <x v="1"/>
  </r>
  <r>
    <x v="0"/>
    <s v="Arlington Street People's Assistance Network (A-SPAN)"/>
    <s v="​Case management for homelessness prevention"/>
    <s v="A-SPAN - Centralized Access System (CAS) provides housing stabilization, financial literacy, and case management services to eligible households receiving short-term financial assistance to prevent homelessness or rapidly re-house homeless households."/>
    <s v="Housing"/>
    <s v="DHS"/>
    <s v="Cynthia Stevens"/>
    <s v="General Fund"/>
    <s v="​101.437405.51108.HST.1000.HRSS 101.437405.51108.0000.VHSP.HRSS_x000a_101.499100.51108.HST.1000.HPSR_x000a_101.499100.51108.0000.VHSP.HPRA"/>
    <s v="Office space at DHS three days per week"/>
    <n v="61811"/>
    <n v="0"/>
    <x v="12"/>
    <m/>
    <s v="EP"/>
    <s v="A funding request is sent to the department during the budget process. Organization may choose to contact and/or submit a funding request to the County Board."/>
    <s v="_x000a_​Board Award"/>
    <s v="_x000a_7/1/16 - 6/30/17"/>
    <s v="_x000a_​FY13 - $50,000_x000a_FY14 - $51,850_x000a_FY15 - $58,899_x000a_FY16 - $61,811"/>
    <s v="FY 2013"/>
    <s v="_x000a_​FY2016 - increase of $2,912 to continue services - combination of funding changed to VHPS and local HRRP funding."/>
    <s v="Yes"/>
    <s v="# of households who are housed and entered program 6 months ago or less_x000a_# of household who are housed and entered program 6- 9 months ago_x000a_# of household who are housed and entered program 9 or more months ago_x000a_# of households who are housed and entered program 18 months ago or less and which households are still in housing during each time frame"/>
    <s v="None"/>
    <s v="_x000a_Citizens Advisory Commission on Housing"/>
    <s v="Homeless adults, landlords and property management companies, Continuum of Care"/>
    <d v="2016-08-01T12:54:33"/>
    <s v="_x000a_https://arlingtonva.sharepoint.com/sites/dmf/budget/Other%20Budget%20Documents/Arlington%20Street%20People%27s%20Assistance%20Network%20A-SPAN%20CAS%20Case%20Management%20FY2016.pdf"/>
    <s v="https://arlingtonva.sharepoint.com/sites/dmf/budget/Other%20Budget%20Documents/Arlington%20Street%20People%27s%20Assistance%20Network%20A-SPAN%20CAS%20Case%20Management%20FY2016.pdf"/>
    <m/>
    <m/>
    <s v="EP"/>
    <s v="Yes"/>
    <s v="Yes"/>
    <s v="_x000a_​NB-$0 budgeted in PSB."/>
    <s v="NMB-07/08/2016"/>
    <s v="_x000a_​NB-program name and description of services are reversed. Purchasing authority is EP but homeless service center services went through the RFP.  So, does this EP go to whoever wins the homeless center PE next.  The Homeless Center contract is good through April 2018. ​_x000a_Dept answers - Program name and description update, columns B and C._x000a_The CAS Case Management services were awarded based on the FY10 HPRP board report which awarded specific funds to specific agencies. That’s why we use exempt purchase as the purchasing authority.  It is a programmatic decision to not include the case management piece in the Homeless Services Center scope of work._x000a_The state funding is budgeted on account 101.499100.51108.0000.VHSP.HPRA (which might show on the account once the CB appropriates the funding), local funding is budgeted to account 101.499100.51108.HST.1000.HPSR, column H updated._x000a_Column M and N also updated."/>
    <m/>
    <s v="Item"/>
    <s v="sites/dmf/budget/Lists/NonProfit Tracker"/>
    <x v="3"/>
  </r>
  <r>
    <x v="0"/>
    <s v="Arlington Street People's Assistance Network (A-SPAN)"/>
    <s v="​Volunteer Coordinator"/>
    <s v="Partial salary support for a Volunteer Coordinator to manage and recruit volunteer leaders who directly service A-SPAN’s homeless clients."/>
    <s v="Housing"/>
    <s v="CPHD"/>
    <s v="Rolda Nedd"/>
    <s v="Community Development Fund"/>
    <s v="​206.456300.72405.0000.0642.6HSP"/>
    <m/>
    <n v="0"/>
    <n v="25000"/>
    <x v="13"/>
    <m/>
    <s v="EP"/>
    <s v="​Applied to the Community Development Fund"/>
    <s v="CDCAC &amp; DHS"/>
    <s v="_x000a_7/1/16 - 6/30/17"/>
    <s v="​FY10-12 - $35,000_x000a_FY13-14 - $31,000_x000a_FY15 - $30,000"/>
    <s v="FY 2010"/>
    <s v="FY17 - CDBG staff did not think that A-SPAN needed CDBG funding as much as other organizations."/>
    <s v="Yes"/>
    <s v="# new volunteers recruited to assist with the bagged meal program (Opportunity Place) and Permanent Supportive Housing Program_x000a_% volunteer retention rate sought by Volunteer Coordinator_x000a_# clients served by volunteers on a weekly basis"/>
    <s v="None"/>
    <s v="Citizens Advisory Commission on Housing"/>
    <s v="Homeless persons, Continuum of Care"/>
    <d v="2016-08-01T10:30:03"/>
    <s v="_x000a_https://arlingtonva.sharepoint.com/sites/dmf/budget/Lists/NonProfit%20Tracker/Attachments/9/A-SPAN%20FY16.pdf"/>
    <s v="https://arlingtonva.sharepoint.com/sites/dmf/budget/Lists/NonProfit%20Tracker/Attachments/9/A-SPAN%20FY16.pdf"/>
    <m/>
    <m/>
    <s v="General Fund Grant Agreement"/>
    <s v="Yes"/>
    <s v="Yes"/>
    <s v="_x000a_​NB-​budget matches the FY17 CD Fund table; money is budgeted to task after adoption."/>
    <s v="NMB-07/07/16"/>
    <s v="_x000a_​NB-see the note about the County providing the facility for ASPAN services, cross reference this to any DHS additions to the nonprofit tracker. Need to revise note about why funding was last changed (refer to leverage scores). Community stakeholder section reads like an impact statement."/>
    <s v="_x000a_​NB-why will there be more funding reductions in FY18, think his goes back to the note about why funding changed in FY17.  FY16 agreement includes more metrics than are listed in the tracker, did some get deleted or was this an omission?"/>
    <s v="Item"/>
    <s v="sites/dmf/budget/Lists/NonProfit Tracker"/>
    <x v="0"/>
  </r>
  <r>
    <x v="0"/>
    <s v="Arlington Thrive"/>
    <s v="​Emergency Needs Grant"/>
    <s v="​Financial assistance to Arlington County residents who need emergency rent, utility, clothing, medical or transportation"/>
    <s v="Emergency Needs Assistance"/>
    <s v="DHS"/>
    <s v="Heather Venner"/>
    <s v="General Fund"/>
    <s v="​101.437405.51108.ENF.1000.5130"/>
    <m/>
    <n v="464630"/>
    <n v="0"/>
    <x v="14"/>
    <s v="201-11-4"/>
    <s v="EP"/>
    <s v="A funding request is sent to the department during the budget process. Organization may choose to contact and/or submit a funding request to the County Board."/>
    <s v="_x000a_​Board Award"/>
    <s v="_x000a_7/1/16 - 6/30/17"/>
    <s v="​FY13-14 - $510,030_x000a_FY15-16 - $464,630"/>
    <s v="FY 2007"/>
    <s v="FY15 - in FY13 $50,000 additional to increase daily assistance amount by $200 to $1,600 per day due to 25% increase in requests. Removed in FY15"/>
    <s v="Yes"/>
    <s v="-monthly report detailing: financial assistance by transaction and uncashed checks._x000a_-quarterly reports including: statement of donations and amounts received; _x000a_and documentation of expenditures to be credited to quarterly in-kind contribution."/>
    <s v="None"/>
    <s v="_x000a_​Economic Development Commission"/>
    <s v="Low-to-moderate income households"/>
    <d v="2016-08-01T12:54:24"/>
    <s v="_x000a_ _x000a_Original Contract:https://arlingtonva.sharepoint.com/sites/dmf/budget/NonProfit%20Agreement%20Library/Arlington%20Thrive%20formerly%20AMEN-Emergency%20Needs%20Grant-DHS-EID-201-11-4.pdf_x000a_Contract Renewal:  https://arlingtonva.sharepoint.com/sites/dmf/budget/Other%20Budget%20Documents/Arlington%20Thrive%20201-11-4%20FY2017.pdf"/>
    <s v="https://arlingtonva.sharepoint.com/sites/dmf/budget/NonProfit%20Agreement%20Library/Arlington%20Thrive%20formerly%20AMEN-Emergency%20Needs%20Grant-DHS-EID-201-11-4.pdf"/>
    <s v="https://arlingtonva.sharepoint.com/sites/dmf/budget/Other%20Budget%20Documents/Arlington%20Thrive%20201-11-4%20FY2017.pdf"/>
    <m/>
    <s v="General Fund Grant Agreement"/>
    <s v="Yes"/>
    <s v="Yes"/>
    <s v="_x000a_​NB-budget matches PSB."/>
    <s v="NMB-7/08/2016"/>
    <s v="_x000a_​NB-contract attached is a notice of renewal only."/>
    <s v="_x000a_​NB-why did funding go down in FY 2015?  Did request volume go down? Dept Answer - In FY2013 additional funding was intended to be one-time only but was repeated in FY2014 due to the economic outlook."/>
    <s v="Item"/>
    <s v="sites/dmf/budget/Lists/NonProfit Tracker"/>
    <x v="3"/>
  </r>
  <r>
    <x v="0"/>
    <s v="Arlington Thrive"/>
    <s v="​Landlord partnership risk reduction fund"/>
    <s v="Administers risk reduction fund for landlords to reduce screening criteria for homeless households"/>
    <s v="Housing"/>
    <s v="CPHD"/>
    <s v="Rolda Nedd"/>
    <s v="Community Development Fund"/>
    <s v="​101.456300.91102.THRV.0000.64SG"/>
    <m/>
    <n v="0"/>
    <n v="25500"/>
    <x v="15"/>
    <m/>
    <s v="EP"/>
    <s v="​Applied to the Community Development Fund "/>
    <s v="CDCAC"/>
    <s v="_x000a_7/1/16 - 6/30/17"/>
    <s v=" FY 15-16  - AHIF two year housing services grant. _x000a_"/>
    <s v="FY 2017"/>
    <s v="_x000a_​N/A"/>
    <s v="Yes"/>
    <s v="# of landlords who sign ALP partnership agreement;_x000a_# of high housing barrier households who obtain permanent housing;_x000a_# of high barrier households who maintain permanent housing for 60 days;_x000a_# of high housing barrier households who obtain rapid rehousing;_x000a_# of high barrier households who maintain rapid rehousing for 60 days;_x000a_Average time for permanent and rapid rehousing search."/>
    <s v="None"/>
    <s v="Community Development Citizens Advisory Committee"/>
    <s v="People at risk of homelessness, Continuum of Care"/>
    <d v="2016-08-01T13:18:08"/>
    <s v="_x000a_None"/>
    <m/>
    <m/>
    <m/>
    <s v="General Fund Grant Agreement"/>
    <s v="Yes"/>
    <s v="No"/>
    <s v="_x000a_​NB-budget matches the FY17 CD Fund table; money is budgeted to task after adoption."/>
    <s v="NMB-07/07/2016"/>
    <s v="_x000a_​NB-reword description of services. Agreement is not attached because this is the first year of the program."/>
    <m/>
    <s v="Item"/>
    <s v="sites/dmf/budget/Lists/NonProfit Tracker"/>
    <x v="0"/>
  </r>
  <r>
    <x v="0"/>
    <s v="Arlingtonians for a Clean Environment (ACE)"/>
    <s v="​AIRE Home Energy Efficiency Rebate Program"/>
    <s v="​ACE will provide rebates to County resident completing approved energy efficiency improvements for their home"/>
    <s v="Environment/Energy Efficiency"/>
    <s v="DES"/>
    <s v="John Morrill"/>
    <s v="General Fund"/>
    <s v="101.438200.40002.0000.0000.0000​"/>
    <m/>
    <n v="64000"/>
    <n v="100000"/>
    <x v="16"/>
    <s v="sole source"/>
    <s v="_x000a_Sole Source"/>
    <s v="_x000a_funding request sent to department during budget process_x000a_"/>
    <s v="_x000a_​Internal Department Review"/>
    <s v="_x000a_​5/4/16 - 5/4/18"/>
    <s v="FY16 - $164,000"/>
    <s v="FY 2016"/>
    <s v="N/A"/>
    <s v="Yes"/>
    <s v="# rebates provided"/>
    <m/>
    <s v="_x000a_​Energy and Environment Conservation Commission"/>
    <s v="Arlington County residents who would like to do energy efficiency upgrades"/>
    <d v="2016-07-28T15:08:06"/>
    <s v="_x000a_None"/>
    <m/>
    <m/>
    <m/>
    <s v="Sole Source"/>
    <s v="No"/>
    <s v="No"/>
    <m/>
    <m/>
    <m/>
    <m/>
    <s v="Item"/>
    <s v="sites/dmf/budget/Lists/NonProfit Tracker"/>
    <x v="1"/>
  </r>
  <r>
    <x v="0"/>
    <s v="Arlingtonians for a Clean Environment (ACE)"/>
    <s v="​Community Energy Plan outreach"/>
    <s v="​Energy efficiency education and Energy Masters volunteer program management, providing energy retrofits to low income residents"/>
    <s v="Environment/Energy Efficiency"/>
    <s v="DES"/>
    <s v="Aileen Winquist"/>
    <s v="General Fund"/>
    <s v="101.437405.40002.0000.0000.ESP"/>
    <m/>
    <n v="10000"/>
    <n v="0"/>
    <x v="17"/>
    <s v="sole source"/>
    <s v="_x000a_Sole Source"/>
    <s v="_x000a_funding request sent to department during budget process_x000a_"/>
    <s v="_x000a_​Internal Department Review"/>
    <s v="_x000a_7/1/16 - 6/30/17"/>
    <s v="​FY14-16 - $10,000"/>
    <s v="FY 2014"/>
    <s v="N/A"/>
    <s v="Yes"/>
    <s v="# outreach events_x000a_# volunteers trained_x000a_# energy retrofits completed"/>
    <s v="None"/>
    <s v="Energy and Environment Conservation Commission"/>
    <s v="Residents and low income residents who receive energy retrofits"/>
    <d v="2016-07-28T15:07:37"/>
    <s v="_x000a_None"/>
    <m/>
    <m/>
    <m/>
    <s v="Memorandum of Understanding"/>
    <s v="Yes"/>
    <s v="No"/>
    <s v="_x000a_​NB-$0 budget in PSB."/>
    <s v="NMB-07/11/2016"/>
    <s v="_x000a_​NB-period of performance needs to be update to FY 2017. Check to see if that changes the budget."/>
    <s v="_x000a_​NB-is there a copy of the agreement, also check the FY 2017 budget numbers."/>
    <s v="Item"/>
    <s v="sites/dmf/budget/Lists/NonProfit Tracker"/>
    <x v="1"/>
  </r>
  <r>
    <x v="0"/>
    <s v="Arlingtonians for a Clean Environment (ACE)"/>
    <s v="​Energy Masters"/>
    <s v="Train volunteers to weatherize apartments occupied by low-income Arlington residents and educate residents about energy efficiency measures"/>
    <s v="Environment/Energy Efficiency"/>
    <s v="CPHD"/>
    <s v="Rolda Nedd"/>
    <s v="Community Development Fund"/>
    <s v="206.456300.72405.0000.0642.6DCE"/>
    <m/>
    <n v="0"/>
    <n v="18000"/>
    <x v="18"/>
    <m/>
    <s v="EP"/>
    <s v="​Applied to the Community Development Fund"/>
    <s v="CDCAC"/>
    <s v="_x000a_7/1/16 - 6/30/17"/>
    <s v="FY12 - $20,300_x000a_FY13-16 - $18,000"/>
    <s v="FY 2012"/>
    <s v="_x000a_​there was a funding cut in the County's CDBG funding from HUD in 2013, and ACE's funding was reduced to the current level."/>
    <s v="Yes"/>
    <s v="# units that receive conservation improvements_x000a_# units receiving energy and water conservation improvements and educational information_x000a_# individual households receiving energy and water conservation supplies and educational information through one-on-one sessions and workshops_x000a_# volunteers trained in energy conservation and weatherization techniques_x000a_% reduction in energy and water usage per building"/>
    <s v="None"/>
    <s v="_x000a_Community Development Citizens Advisory Committee; ​Community Energy Plan Implementation Review Committee"/>
    <s v="Low-to-moderate income renters who lack energy efficiency devices to reduce their utility bills"/>
    <d v="2016-08-01T10:09:18"/>
    <s v="_x000a_https://arlingtonva.sharepoint.com/sites/dmf/budget/Lists/NonProfit%20Tracker/Attachments/7/ACE%20FY16.pdf"/>
    <s v="https://arlingtonva.sharepoint.com/sites/dmf/budget/Lists/NonProfit%20Tracker/Attachments/7/ACE%20FY16.pdf"/>
    <m/>
    <m/>
    <s v="General Fund Grant Agreement"/>
    <s v="Yes"/>
    <s v="Yes"/>
    <s v="_x000a_​NB-budget matches the FY17 CD Fund table; money is budgeted to task after adoption."/>
    <s v="NMB-07/07/16"/>
    <s v="_x000a_​NB-Should we add County as stakeholder since these efforts support Fresh AIRE goals?"/>
    <s v="_x000a_​NB- What is CEPIRC?  Agreement is missing page 23 which may be why there are more metrics in the nonprofit tracker than in the agreement. Should these be the same?"/>
    <s v="Item"/>
    <s v="sites/dmf/budget/Lists/NonProfit Tracker"/>
    <x v="0"/>
  </r>
  <r>
    <x v="0"/>
    <s v="Arlingtonians for a Clean Environment (ACE)"/>
    <s v="​Tree Canopy Fund Grant Program"/>
    <s v="​Grant program to plant trees on private property"/>
    <s v="Environment/Energy Efficiency"/>
    <s v="DPR"/>
    <s v="Jamie Bartalon"/>
    <s v="General Fund"/>
    <s v="799.359910.91279.0000.0000.6056"/>
    <s v="County provides 3 cubicles of furnished office space, 3 computers, 3 telephones, fax service, copier service, access to a conference room and ten feet of storage space"/>
    <n v="0"/>
    <n v="36000"/>
    <x v="19"/>
    <m/>
    <s v="EP"/>
    <s v="​MOU and County Board action to establish the program.  FY 2016 MOU and 2007 Board Report provided. FY 2017 MOU not yet finalized. ACE invoices DPR each year based upon the total amount awarded for grants during that year, plus a 20% administrative fee as per MOU."/>
    <s v="_x000a_ACE invoice lists their contractor's cost to plant each tree of a given species, the number of trees of each species planted, the total cost of trees for each species, the total cost to plant all trees, and the 20% administrative fee. Copy of FY 2016 invoice provided."/>
    <s v="_x000a_7/1/16 - 6/30/17"/>
    <s v="FY10 - $32,006_x000a_FY11 - $0_x000a_FY12 - $162,204_x000a_FY13 - $70,812_x000a_FY14 - $91,173_x000a_FY15 - $60,848_x000a_FY16 - $27,482"/>
    <s v="FY 2010"/>
    <s v="Amount varies annually depending on developer contributions to the Tree Canopy Fund T&amp;A when they cannot plant the required number of trees on their development site"/>
    <s v="Yes"/>
    <s v="A performance report is submitted quarterly that details:_x000a_1. A summary of recommended Tree Canopy Grant, tree maintenance, and public education/outreach awards;_x000a_2. A summary of all trees planted by the contractor and a schedule for all education and tree maintenance projects;_x000a_3. A summary of all trees requiring replacements by the contractor's warranty."/>
    <s v="_x000a_​Annual contributions to ACE for the Tree Canopy Fund Grant program is dependent on developer contributions as described earlier."/>
    <s v="Urban Forestry Commission"/>
    <s v="Property owners, civic associations, Tree Stewards, Arlington Regional Master Naturalists, residents with an interest in tree planting and increasing tree canopy coverage"/>
    <d v="2016-07-28T10:56:45"/>
    <s v="_x000a_https://arlingtonva-my.sharepoint.com/personal/rschmitt_arlingtonva_us/Documents/Non-Profit%20Tracker%20Support/ACE%20MOU%20FY16.pdf"/>
    <s v="https://arlingtonva-my.sharepoint.com/personal/rschmitt_arlingtonva_us/Documents/Non-Profit%20Tracker%20Support/ACE%20MOU%20FY16.pdf"/>
    <m/>
    <m/>
    <s v="Memorandum of Understanding"/>
    <s v="Yes"/>
    <s v="Yes"/>
    <s v="_x000a_​NB-trust &amp; agency account, won't be budgeted."/>
    <s v="JWB-7/6"/>
    <m/>
    <s v="_x000a_Need to write out the metrics listed in the MOU"/>
    <s v="Item"/>
    <s v="sites/dmf/budget/Lists/NonProfit Tracker"/>
    <x v="1"/>
  </r>
  <r>
    <x v="0"/>
    <s v="Arlingtonians for a Clean Environment (ACE)"/>
    <s v="Environmental sustainability outreach, energy outreach and volunteer programs"/>
    <s v="​Environmental education, Energy outreach, Stream volunteer activities, Administrative assistance for StormwaterWise program"/>
    <s v="Environment/Energy Efficiency"/>
    <s v="DES"/>
    <s v="Aileen Winquist"/>
    <s v="Stormwater Fund"/>
    <s v="321.456000.47211.0000.0000.0000"/>
    <m/>
    <n v="64000"/>
    <n v="0"/>
    <x v="20"/>
    <s v="MOU"/>
    <s v="_x000a_Sole Source"/>
    <s v="Request to the County Board during the budget process"/>
    <s v="_x000a_​Internal Department Review"/>
    <s v="_x000a_7/1/16 - 6/30/17"/>
    <s v="FY12-15 - $64,000"/>
    <s v="FY 1990"/>
    <s v="FY15 - to account for new tasks "/>
    <s v="Yes"/>
    <s v="# of presentations;_x000a_# of volunteer events;_x000a_# of outreach events;_x000a_# of volunteer trainings conducted."/>
    <s v="None"/>
    <s v="Energy and Environment Conservation Commission"/>
    <s v="Arlington County residents who would like to do energy efficiency upgrades"/>
    <d v="2016-07-28T15:06:24"/>
    <s v="_x000a_None_x000a_ "/>
    <m/>
    <m/>
    <m/>
    <s v="Sole Source"/>
    <s v="Yes"/>
    <s v="No"/>
    <s v="_x000a_​NB-FY17 PSB budget is $69,705."/>
    <s v="NMB-07/11/2016"/>
    <s v="_x000a_​NB-need to change period of performance to FY 17, see if that changes the budget."/>
    <s v="_x000a_​NB- Ask about the budget location ($0 budgets in the ACC provided). Can you provide the agreement? how does the energy outreach in the program differ from the community energy plan outreach?"/>
    <s v="Item"/>
    <s v="sites/dmf/budget/Lists/NonProfit Tracker"/>
    <x v="1"/>
  </r>
  <r>
    <x v="0"/>
    <s v="Arlingtonians for a Clean Environment (ACE)"/>
    <s v="StormwaterWise Landscapes program"/>
    <s v="Program planning and processes reimbursements for the StormwaterWise program"/>
    <s v="Environment/Energy Efficiency"/>
    <s v="DES"/>
    <s v="Aileen Winquist"/>
    <s v="Stormwater Fund"/>
    <s v="321.437405.47211.0000.0000.0000"/>
    <m/>
    <n v="120000"/>
    <n v="0"/>
    <x v="21"/>
    <s v="sole source"/>
    <s v="_x000a_Sole Source"/>
    <s v="Request to the County Board during the budget process"/>
    <s v="_x000a_​Internal Department Review"/>
    <s v="_x000a_7/1/16 - 6/30/17"/>
    <s v="​FY12 - $80,000_x000a_FY13-14 - $120,000_x000a_FY15 - $0_x000a_FY16 - $120,000"/>
    <s v="FY 2012"/>
    <s v="​Program was expanded"/>
    <s v="Yes"/>
    <s v="# reimbursement requests processed"/>
    <s v="None"/>
    <s v="Energy and Environment Conservation Commission"/>
    <s v="Residents interested in taking action to reduce runoff and improve drainage on their property.  The program also helps to satisfy regulatory requirements in the County's Stormwater permit"/>
    <d v="2016-07-28T15:07:48"/>
    <s v="_x000a_None"/>
    <m/>
    <m/>
    <m/>
    <s v="Memorandum of Understanding"/>
    <s v="Yes"/>
    <s v="No"/>
    <s v="_x000a_​NB-budget is way higher is PSB ($474,839), must include other programs."/>
    <s v="NMB-07/11/2016"/>
    <s v="_x000a_​NB-period of performance needs to be updated to FY 2017, need to confirm budget for FY 2017."/>
    <s v="_x000a_​NB-ask about FY 2017 budget, ask about a copy of the agreement.  Why are stormwater funded activities sole source and the community energy plan is an exempt purchase?"/>
    <s v="Item"/>
    <s v="sites/dmf/budget/Lists/NonProfit Tracker"/>
    <x v="1"/>
  </r>
  <r>
    <x v="0"/>
    <s v="Arts Organizations (Various)"/>
    <s v="Cultural Affairs Arts Grants​"/>
    <s v="Granting of facilities and technical services, and make recommendations to the County Board regarding the County's direct financial support to Arlington arts organizations and artists. Arlington Cultural Affairs Division (CAD) administers the grant program on an annual basis"/>
    <s v="Arts Programs"/>
    <s v="AED"/>
    <s v="Michelle Isabelle-Stark"/>
    <s v="General Fund"/>
    <s v="101.437405.71644.0000.0000.SAGG"/>
    <m/>
    <n v="215810"/>
    <n v="0"/>
    <x v="22"/>
    <m/>
    <s v="EP"/>
    <s v="_x000a_​Grant requests are submitted through an application portal managed by CAD staff. Groups also independently lobby both the Arts Commission and County Board. A total of 47 applications were submitted for FY 2017 with 25 groups requesting financial support and 22 organizations requesting performance/rehearsal space and technical services only."/>
    <s v="_x000a_​CAD Staff review each application for completeness and merit. These findings and analysis are summarized for the Arts Commission and subcommittee review. Arts Commission makes the final review and approval/denial of application. Staff administers the recommendation by bringing forward a board report for County Board approval each July. In the board report the Commission recommends two types of financial support 1) Excellence and Access grant for project support, and 2) Spotlight Grants.  Funds for project support are used for specific projects or initiatives planned by the organization. Spotlight grants are targeted to individual artists and fund a proposed work that was described in the application. "/>
    <s v="_x000a_7/1/16 - 6/30/17"/>
    <s v="​FY11-13 - $279,077_x000a_FY14 - $229,100_x000a_FY15 - $199,100_x000a_FY16 - $245,810"/>
    <s v="FY 1990"/>
    <s v="FY 16 - one time funding was removed and a portion replaced with ongoing."/>
    <s v="_x000a_No"/>
    <s v="None"/>
    <s v="None"/>
    <s v="_x000a_​Arts Commission"/>
    <s v="Arts groups, Artists, Theatre companies in Arlington, VA who have historically received grant funding."/>
    <d v="2016-07-28T08:46:15"/>
    <s v="_x000a_None_x000a_ "/>
    <m/>
    <s v="https://arlingtonva.sharepoint.com/sites/dmf/budget/_layouts/15/guestaccess.aspx?guestaccesstoken=Np%2b4xsstR6GKMPPsBWpmveHL%2bfxOdQPScEdLsClQ%2bZA%3d&amp;docid=2_1c1bc4a8a335a4e89b76c28d91536e6e9&amp;rev=1"/>
    <m/>
    <s v="Exempt Purchase"/>
    <s v="Yes"/>
    <s v="No"/>
    <s v="_x000a_​NB-budget matches PSB."/>
    <s v="JWB- 7/6"/>
    <s v="_x000a_May need to add more info to the description and metrics for the groups who participate. How do they qualify to receive the grant?"/>
    <m/>
    <s v="Item"/>
    <s v="sites/dmf/budget/Lists/NonProfit Tracker"/>
    <x v="5"/>
  </r>
  <r>
    <x v="0"/>
    <s v="Aspire! Afterschool Learning (formerly Greenbrier Learning Ctr.)"/>
    <s v="​Learning Rocks!"/>
    <s v="Expansion of Aspire's elementary age after-school and summer educational program to a third location"/>
    <s v="Education/Job Training"/>
    <s v="CPHD"/>
    <s v="Rolda Nedd"/>
    <s v="Community Development Fund"/>
    <s v="101.456300.91102.GBLC.0000.64SG"/>
    <m/>
    <n v="0"/>
    <n v="45000"/>
    <x v="23"/>
    <m/>
    <s v="EP"/>
    <s v="​Applied to the Community Development Fund"/>
    <s v="CDCAC"/>
    <s v="_x000a_7/1/16 - 6/30/17"/>
    <s v="FY10-12 - $15,000_x000a_FY13-15 - $13,500_x000a_FY16 - $43,000"/>
    <s v="FY 2010"/>
    <s v="FY16 - increase to include the first year of a two year AHIF fund grant for the expansion of services to a third location"/>
    <s v="Yes"/>
    <s v="-100% of students will participate in daily literacy activities (i.e. independent reading, Buddy Reading, and/or Read Alouds)_x000a_-100% of students will participate in weekly Literature Circles_x000a_-50% of students who are not reading on grade level at the end of the 1st quarter grading period will improve their instructional reading levels by Q4 _x000a_-80% of students will improve meeting the Learning ROCKS! daily expectations between Q1-Q4_x000a_-80% of students will improve meeting their daily homework expectations between Q1-Q4._x000a_-80% of students will be more aware of their choices and demonstrate ability to self-regulate their behavior based on self-assessments_x000a_-70% of students will receive an &quot;I&quot;, &quot;S&quot;, or &quot;O&quot; grade on their Q4 report card, indicating satisfactory or outstanding performance_x000a_-25 GLC parents will learn how to interpret their child's report card_x000a_​-20 parents will learn about the educational options through Arlington Public Schools_x000a_​-40 parents will volunteer at least once with the after-school program_x000a_-10 parents will learn how the APS Special Education program works and how to actively use the Parent Resource Center_x000a_​-25 parents will learn new behavior management techniques to use with their children and will apply at least two new techniques at home_x000a_-20 organizations participating in network that serve children, youth, and families in Arlington will convene at least 3 times during the year for workshops &amp; information sharing_x000a_​-5 organizations will actively collaborate through a formal partnership."/>
    <s v="_x000a_​They may apply for CDBG or CSBG funds again"/>
    <s v="Community Development Citizens Advisory Commission"/>
    <s v="Children in low-to-moderate income households who need additional support services to succeed academically, Arlington Public Schools"/>
    <d v="2016-07-28T15:03:45"/>
    <s v="_x000a_https://arlingtonva.sharepoint.com/sites/dmf/budget/Lists/NonProfit%20Tracker/Attachments/112/GLC%20FY16.pdf"/>
    <s v="https://arlingtonva.sharepoint.com/sites/dmf/budget/Lists/NonProfit%20Tracker/Attachments/112/GLC%20FY16.pdf"/>
    <m/>
    <m/>
    <s v="General Fund Grant Agreement"/>
    <s v="Yes"/>
    <s v="Yes"/>
    <s v="_x000a_​NB-budget matches the FY17 CD Fund table; money is budgeted to task after adoption."/>
    <s v="NMB-07/07/2016"/>
    <s v="_x000a_​NB-need to add parents and APS as stakeholders."/>
    <m/>
    <s v="Item"/>
    <s v="sites/dmf/budget/Lists/NonProfit Tracker"/>
    <x v="0"/>
  </r>
  <r>
    <x v="0"/>
    <s v="Benedictine School for Exceptional Children"/>
    <s v="​Open Community Program"/>
    <s v="Special education, vocational training, supported employment and home like residential living options for young adults with special needs"/>
    <s v="Disability Services"/>
    <s v="DHS"/>
    <s v="La Voyce Reid"/>
    <s v="General Fund"/>
    <s v="101.456000.53206.0000.0000.M425"/>
    <m/>
    <n v="49533"/>
    <n v="0"/>
    <x v="24"/>
    <s v="690-15"/>
    <s v="RFP"/>
    <s v="_x000a_​RFP"/>
    <s v="RFP"/>
    <s v="_x000a_7/1/16 - 6/30/17"/>
    <s v="FY13-15 - $48,562_x000a_FY16 - $49,533"/>
    <s v="FY 2011"/>
    <s v="_x000a_​FY 16 - CPI increase"/>
    <s v="Yes"/>
    <s v="-individual support plans for each participants are provided annually_x000a_-progress reports for each participant are provided quarterly_x000a_- activity attendance sheets are provided on a monthly basis"/>
    <s v="None"/>
    <s v="Disability Advisory Commission; _x000a_Community Services Board"/>
    <s v="_x000a_Young adults with physical and intellectual disabilities"/>
    <d v="2016-08-01T13:13:32"/>
    <s v="_x000a_https://arlingtonva.sharepoint.com/sites/dmf/budget/Lists/NonProfit%20Tracker/Attachments/66/Benedictine%20FY16.pdf"/>
    <s v="https://arlingtonva.sharepoint.com/sites/dmf/budget/Lists/NonProfit%20Tracker/Attachments/66/Benedictine%20FY16.pdf"/>
    <m/>
    <m/>
    <s v="Contract"/>
    <s v="Yes"/>
    <s v="Yes"/>
    <s v="_x000a_​$0 budget in PSB."/>
    <s v="NMB-07/08/2016"/>
    <s v="_x000a_​NB-looks like CPI increase occurred in FY 2016 and not FY 2015. Purchasing authority is listed as sole source, but application method is listed as RFP. Metrics are quarterly progress reports on each student."/>
    <s v="_x000a_​NB-ask about budget codes. Dept Answer - The contract number is 690-15, the purchasing authority should not be listed as sole source. It has been changed in column N. The ACCs entered are where the expenses are charged, all budget is currently maintained in 101.456000.53206.0.0.0. The task M425 is used for the electronic health record reporting. Yes confirmed, CPI increase occurred in FY 16 not FY 15 and the note has been updated in column V."/>
    <s v="Item"/>
    <s v="sites/dmf/budget/Lists/NonProfit Tracker"/>
    <x v="1"/>
  </r>
  <r>
    <x v="0"/>
    <s v="Bonder &amp; Amanda Johnson Community Development Corporation"/>
    <s v="Nauck Community Center"/>
    <s v="​Overall management of programs and services of Nauck Community Services Center"/>
    <s v="Civic Engagement/Community Outreach"/>
    <s v="DHS"/>
    <s v="Heather Venner"/>
    <s v="General Fund"/>
    <s v="101.437405.51108.HADM.1000.BAJ1"/>
    <m/>
    <n v="80046"/>
    <n v="0"/>
    <x v="25"/>
    <s v="294-11"/>
    <s v="EP"/>
    <s v="A funding request is sent to the department during the budget process. Organization may choose to contact and/or submit a funding request to the County Board."/>
    <s v="_x000a_​Board Award"/>
    <s v="_x000a_7/1/16 - 6/30/17"/>
    <s v="FY13 - $79,253_x000a_FY14 - $89,253_x000a_FY15-16 - $80,046"/>
    <s v="FY 2005"/>
    <s v="FY14 - one-time increase of $10,000 for capacity building"/>
    <s v="Yes"/>
    <s v="accounting of individualized services including: assistance with application, counseling, employment, financial, family/children, housing, immigration, and others. _x000a_# of client contacts_x000a_# of unduplicated clients"/>
    <s v="None"/>
    <s v="_x000a_​Economic Development Commission"/>
    <s v="Neighborhood households in need of services or referrals"/>
    <d v="2016-08-01T12:54:42"/>
    <s v="_x000a_https://arlingtonva.sharepoint.com/sites/dmf/budget/Other%20Budget%20Documents/Bonder%20and%20Amanda%20Johnson%20Community%20294-11%20Contract%20Renewal%20Notice%20FY17.pdf"/>
    <s v="https://arlingtonva.sharepoint.com/sites/dmf/budget/Other%20Budget%20Documents/Bonder%20and%20Amanda%20Johnson%20Community%20294-11%20Contract%20Renewal%20Notice%20FY17.pdf"/>
    <m/>
    <m/>
    <s v="General Fund Grant Agreement"/>
    <s v="Yes"/>
    <s v="Yes"/>
    <s v="_x000a_​NB-budget matches PSB."/>
    <s v="NMB-07/08/2016"/>
    <m/>
    <s v="_x000a_​​NB-exactly what type of referral services are offered.  Is this area consider an NSA, is that why these services are being provided here? Purchasing authority listed a contract number that says Rider Agreement, but the type of agreement is general fund grant agreement.  This seems inconsistent. Dept. Answer - This area used to be considered an NSA, that is why these services are being provided there. Purchasing authority of Rider Agreement may have been incorrectly used."/>
    <s v="Item"/>
    <s v="sites/dmf/budget/Lists/NonProfit Tracker"/>
    <x v="3"/>
  </r>
  <r>
    <x v="0"/>
    <s v="Borromeo Housing"/>
    <s v="​Transitional Housing"/>
    <s v="​Communal housing for up to 4 single women with a child to foster their ability to complete their education while living in a supportive structured environment"/>
    <s v="Housing"/>
    <s v="DHS"/>
    <s v="Cynthia Stevens"/>
    <s v="General Fund"/>
    <s v="101.437405.51108.TRNH.1000.5H76"/>
    <m/>
    <n v="18685"/>
    <n v="0"/>
    <x v="26"/>
    <s v="205-11-2"/>
    <s v="EP"/>
    <s v="A funding request is sent to the department during the budget process. Organization may choose to contact and/or submit a funding request to the County Board."/>
    <s v="_x000a_​Board Award"/>
    <s v="_x000a_7/1/16 - 6/30/17"/>
    <s v="​FY13-14 - $18,500_x000a_FY15-16 - $18,685"/>
    <s v="FY 2006"/>
    <s v="FY15 - increase of $185 to continue of services"/>
    <s v="Yes"/>
    <s v="# individuals served_x000a_# moving to permanent housing_x000a_% increase in employment income_x000a_median stay of participants_x000a_and others."/>
    <s v="None"/>
    <s v="Citizens Advisory Commission on Housing"/>
    <s v="Homeless adults, landlords and property management companies, Continuum of Care"/>
    <d v="2016-08-01T12:54:47"/>
    <s v="_x000a_Original Contract:https://arlingtonva.sharepoint.com/sites/dmf/budget/NonProfit%20Agreement%20Library/Borromeo%20Housing-Transitional%20Housing-DHS-EID-205-11-2.pdf_x000a_Contract Renwal:https://arlingtonva.sharepoint.com/sites/dmf/budget/Other%20Budget%20Documents/Borromeo%20Housing%20205-11-2%20FY17%20Renewal.pdf"/>
    <s v="https://arlingtonva.sharepoint.com/sites/dmf/budget/NonProfit%20Agreement%20Library/Borromeo%20Housing-Transitional%20Housing-DHS-EID-205-11-2.pdf"/>
    <s v="https://arlingtonva.sharepoint.com/sites/dmf/budget/Other%20Budget%20Documents/Borromeo%20Housing%20205-11-2%20FY17%20Renewal.pdf"/>
    <m/>
    <s v="General Fund Grant Agreement"/>
    <s v="Yes"/>
    <s v="Yes"/>
    <s v="_x000a_​NB-budget matches PSB."/>
    <s v="NMB-07/08/2016"/>
    <s v="_x000a_​NB-only see contract renewal attached, there are no metrics in the renewal."/>
    <s v="_x000a_​NB-ask about metrics. Dept Answer - See page 3 of attached agreement. Note that the contract document has a different contract number as it an old contract, and the only one available. New contract document should be available at Purchasing."/>
    <s v="Item"/>
    <s v="sites/dmf/budget/Lists/NonProfit Tracker"/>
    <x v="3"/>
  </r>
  <r>
    <x v="0"/>
    <s v="Brain Injury Services of Northern Virginia"/>
    <s v="Case Management​"/>
    <s v="Services  to survivors of traumatic brain injury including long-term case management, employment assistance, independent living skills training, transportation, respite care, and recreational/socialization programs. The funding from Arlington specifically provides the cost of a part-time case manager for Arlington residents with brain injuries"/>
    <s v="Disability Services"/>
    <s v="CMO"/>
    <s v="Anthonia Sowho"/>
    <s v="Regional Contributions"/>
    <s v="101.456065.91104.0000.0000.0000"/>
    <m/>
    <n v="22921"/>
    <n v="0"/>
    <x v="27"/>
    <m/>
    <s v="EP"/>
    <s v="Biennial application and request for proposal"/>
    <s v="​Application is reviewed by the Disability Advisory Commission."/>
    <s v="_x000a_7/1/16 - 6/30/17"/>
    <s v="FY09-11 - $22,735_x000a_FY12-16 - $22,508"/>
    <m/>
    <s v="FY13 - general increase for services"/>
    <s v="Yes"/>
    <s v="# of clients who demonstrate progress by achieving goals in their Individualized Service Plan. _x000a_- Ability to educate clients, families, and community members about brain injury and its unique impact on those we serve. _x000a_- Effectiveness of Staff  training and resources needed to successfully serve their clients and families_x000a_- BIS's ability to be accountable to the community on services provided, financial and internal accomplishments."/>
    <m/>
    <s v="Disability Advisory Commission"/>
    <s v="Residents diagnosed with brain injury and their families​"/>
    <d v="2016-07-28T08:51:45"/>
    <s v="_x000a_None"/>
    <m/>
    <m/>
    <m/>
    <s v="Exempt Purchase"/>
    <s v="No"/>
    <s v="No"/>
    <s v="_x000a_​NB-budget matches PSB under regionals."/>
    <s v="JWB-7/6"/>
    <s v="_x000a_May want to reduce description of services"/>
    <m/>
    <s v="Item"/>
    <s v="sites/dmf/budget/Lists/NonProfit Tracker"/>
    <x v="4"/>
  </r>
  <r>
    <x v="0"/>
    <s v="Bridges to Independence"/>
    <s v="Shelter Services"/>
    <s v="​Operates a family shelter that provides serving up to 11 households per month"/>
    <s v="Housing"/>
    <s v="DHS"/>
    <s v="Cynthia Stevens"/>
    <s v="General Fund"/>
    <s v="101.437405.51108.HMLS.1000.5H78"/>
    <s v="Use of County Space"/>
    <n v="413501"/>
    <n v="0"/>
    <x v="28"/>
    <s v="204-11"/>
    <s v="EP"/>
    <s v="A funding request is sent to the department during the budget process. Organization may choose to contact and/or submit a funding request to the County Board."/>
    <s v="_x000a_​Board Award"/>
    <s v="_x000a_7/1/16 - 6/30/17"/>
    <s v="FY13-14  - $399,908_x000a_FY15 - $403,907"/>
    <s v="FY 2005"/>
    <s v="_x000a_​FY2015 increase of $3,999 due to the County Living Wage policy._x000a_FY2017 County Living Wage policy adjustment estimated at $9,594 will be added to the allocation for FY17."/>
    <s v="Yes"/>
    <s v="# individuals served_x000a_# moving to permanent housing_x000a_% increase in employment income_x000a_median stay of participants and others"/>
    <s v="None"/>
    <s v=" Citizens Advisory Commission on Housing; Partnership for Children Youth and Families"/>
    <s v="Homeless adults with children, landlords and property management companies, Arlington Public Schools, _x000a_ Continuum of Care"/>
    <d v="2016-08-01T12:54:56"/>
    <s v="_x000a_https://arlingtonva.sharepoint.com/sites/dmf/budget/Other%20Budget%20Documents/Bridges%20to%20Independence%20Shelter%20Services%20204-11%20%20FY17%20renewal.pdf"/>
    <s v="https://arlingtonva.sharepoint.com/sites/dmf/budget/Other%20Budget%20Documents/Bridges%20to%20Independence%20Shelter%20Services%20204-11%20%20FY17%20renewal.pdf"/>
    <m/>
    <m/>
    <s v="General Fund Grant Agreement"/>
    <s v="Yes"/>
    <s v="Yes"/>
    <s v="_x000a_​NB-FY17 budget is $403,907."/>
    <s v="NMB-07/08/2016"/>
    <s v="_x000a_​NB-contract provided is on the renewal with no metrics. Should APS be added as a stakeholder since this shelter serves children?"/>
    <s v="_x000a_​NB-can you provide metrics?"/>
    <s v="Item"/>
    <s v="sites/dmf/budget/Lists/NonProfit Tracker"/>
    <x v="3"/>
  </r>
  <r>
    <x v="0"/>
    <s v="Bridges to Independence"/>
    <s v="​Rapid Rehousing"/>
    <s v="​Rapid Rehousing for Homeless families that provides rental subsidies and case management to allow them time to gain economic stability"/>
    <s v="Housing"/>
    <s v="DHS"/>
    <s v="Cynthia Stevens"/>
    <s v="General Fund"/>
    <s v="101.437405.51108.TRNH.1000.5H79"/>
    <m/>
    <n v="97815"/>
    <n v="0"/>
    <x v="29"/>
    <s v="205-11-1"/>
    <s v="EP"/>
    <s v="A funding request is sent to the department during the budget process. Organization may choose to contact and/or submit a funding request to the County Board."/>
    <s v="_x000a_​Board Award"/>
    <s v="_x000a_7/1/16 - 6/30/17"/>
    <s v="FY13-14 - $96,847_x000a_FY15 - $97,815"/>
    <s v="FY 2007"/>
    <s v="FY15 - increased by $968 for continuation of services"/>
    <s v="Yes"/>
    <s v="-quarterly reports_x000a_-annual reports including total number of households who exited the program between three and six months ago and between six months and nine months ago.  For each time set, the following information is provided:  _x000a_# of these households that exited to Housing Grants;_x000a_# of total households that are still in permanent housing;_x000a_# of total households that were not able to be contacted; _x000a_# of total households that have been known to have lost housing."/>
    <s v="None"/>
    <s v="Citizens Advisory Commission on Housing"/>
    <s v="Homeless adults with children, landlords and property management companies, _x000a_ Continuum of Care"/>
    <d v="2016-08-01T12:54:51"/>
    <s v="_x000a_https://arlingtonva.sharepoint.com/sites/dmf/budget/Other%20Budget%20Documents/Bridges%20to%20Independence,%20Rapid%20Rehousing%20205-11-1%20AMENDMENT%20FY17.pdf"/>
    <s v="https://arlingtonva.sharepoint.com/sites/dmf/budget/NonProfit%20Agreement%20Library/Bridges%20to%20Independence-Rapid%20Rehousing-DHS-Bridges%20to%20Independence%2C%20Rapid%20Rehousing%20205-11-1%20AMENDMENT%20FY17.pdf?d=wd99b714fd30244d6912a8afe7a0b6240"/>
    <m/>
    <m/>
    <s v="General Fund Grant Agreement"/>
    <s v="Yes"/>
    <s v="Yes"/>
    <s v="_x000a_​NB-budget matches PSB."/>
    <s v="NMB-07/08/16"/>
    <s v="_x000a_​NB-FY 2017 funding history note is inconsistent with  FY 2017 budget, there was no increase in FY 2017. They must have meant FY 2015."/>
    <m/>
    <s v="Item"/>
    <s v="sites/dmf/budget/Lists/NonProfit Tracker"/>
    <x v="3"/>
  </r>
  <r>
    <x v="0"/>
    <s v="Bu-GATA"/>
    <s v="Bucking​ham Youth Brigade"/>
    <s v="Encourages civic involvement and develop leadership among youth and their families in the Buckingham Neighborhood Strategy Area (NSA)"/>
    <s v="Civic Engagement/Community Outreach"/>
    <s v="CPHD"/>
    <s v="Caitlin Jones"/>
    <s v="Community Development Fund"/>
    <s v="206.456300.72405.0000.0641.6DYB"/>
    <m/>
    <n v="0"/>
    <n v="19000"/>
    <x v="30"/>
    <m/>
    <s v="EP"/>
    <s v="​Applied to the Community Development Fund"/>
    <s v="CDCAC"/>
    <s v="_x000a_7/1/16 - 6/30/17"/>
    <s v="FY05-12 - $18,200_x000a_FY13-16 - $16,000"/>
    <s v="FY 2001"/>
    <s v="_x000a_​FY2017, funding was increased to non-profits receiving less than $20,000."/>
    <s v="Yes"/>
    <s v="# teens enrolled_x000a_# enrolled teens who demonstrate improvement in four skill areas_x000a_# students participating in the program for 26 weeks or more_x000a_# educational, cultural or community events attended by BYB participants_x000a_# teens employed or volunteering 20 hours per week or more in the summer_x000a_# teens earning at least 20 points per month_x000a_# participants reporting satisfaction with the program"/>
    <s v="None"/>
    <s v="Community Development Citizens Advisory Commission"/>
    <s v="Youth in the Buckingham neighborhood"/>
    <d v="2016-08-01T12:46:02"/>
    <s v="_x000a_https://arlingtonva.sharepoint.com/sites/dmf/budget/Lists/NonProfit%20Tracker/Attachments/19/BUGATA%20-%20CDBG%20FY16.pdf"/>
    <s v="https://arlingtonva.sharepoint.com/sites/dmf/budget/Lists/NonProfit%20Tracker/Attachments/19/BUGATA%20-%20CDBG%20FY16.pdf"/>
    <m/>
    <m/>
    <s v="General Fund Grant Agreement"/>
    <s v="Yes"/>
    <s v="Yes"/>
    <s v="_x000a_​NB-budget matches the FY17 CD Fund table; money is budgeted to task after adoption."/>
    <s v="NMB-07/07/2016"/>
    <s v="_x000a_​NB-why was funding increased to non-profits receiving less than $20K?  What was the reasoning for making that decision?"/>
    <s v="_x000a_​NB-one metric mentions number of teens earning 20 points or more. What are the points for?  points are to incentivize students for participating in community activities and work shops."/>
    <s v="Item"/>
    <s v="sites/dmf/budget/Lists/NonProfit Tracker"/>
    <x v="0"/>
  </r>
  <r>
    <x v="0"/>
    <s v="Bu-GATA"/>
    <s v="Tenant Outreach Promotora"/>
    <s v="General Funds to BU-GATA to increase participation of low-income Latino and other immigrants in County activities and processes.  Activities will include outreach, workshops, and facilitation"/>
    <s v="Civic Engagement/Community Outreach"/>
    <s v="CPHD"/>
    <s v="Rolda Nedd"/>
    <s v="General Fund"/>
    <s v="101.437405.72401.0000.0000.0000"/>
    <m/>
    <n v="50000"/>
    <n v="0"/>
    <x v="10"/>
    <s v="Exempt Purchase"/>
    <s v="EP"/>
    <s v="Request to the County Board"/>
    <s v="Applied to the Community Development Fund but was not recommended for funding. Appealed to the County Board."/>
    <s v="_x000a_7/1/16 - 6/30/17"/>
    <s v="FY13-16 - $50,000 one time  _x000a_"/>
    <s v="FY 2013"/>
    <s v="FY17 - One-time funding was converted to ongoing funding."/>
    <s v="Yes"/>
    <s v="# of workshops held to educate limited English-speaking tenants about available services_x000a_# of participants educated_x000a_# of limited English-speaking tenants who take advantage of services and programs they learned about at a BU-GATA-hosted workshop_x000a_# of door-to-door outreach campaigns conducted by BU-GATA promotoras or staff"/>
    <s v="None"/>
    <s v="Tenant Landlord Commission;_x000a_ Community Development Citizens Advisory Commission"/>
    <s v="Buckingham residents"/>
    <m/>
    <s v="Yes"/>
    <s v="https://arlingtonva.sharepoint.com/sites/dmf/budget/_layouts/15/guestaccess.aspx?guestaccesstoken=1Hvavkswz%2fYIx2DEVXiCreTWDcXmrEFrS5qeKfMpMCI%3d&amp;docid=2_171b8590256244cfea264f9240c91e645&amp;rev=1"/>
    <m/>
    <m/>
    <s v="General Fund Grant Agreement"/>
    <m/>
    <m/>
    <m/>
    <m/>
    <m/>
    <m/>
    <m/>
    <m/>
    <x v="3"/>
  </r>
  <r>
    <x v="0"/>
    <s v="Business Development Assistance Program (BDAG)"/>
    <s v="​Small Business Assistance"/>
    <s v="​Counseling to assist low- and moderate-income people with business creation, retention, and expansion"/>
    <s v="Economic Development"/>
    <s v="CPHD"/>
    <s v="Caitlin Jones"/>
    <s v="Community Development Fund"/>
    <s v="206.456300.72405.0000.0642.6KHF"/>
    <s v="​BDAG has space in the DHS building in the AEC office."/>
    <n v="0"/>
    <n v="43500"/>
    <x v="31"/>
    <m/>
    <s v="EP"/>
    <s v="​Applied to the Community Development Fund"/>
    <s v="CDCAC"/>
    <s v="_x000a_7/1/16 - 6/30/17"/>
    <s v="FY10-12 - $50,000_x000a_FY13-14 - $44,500 _x000a_FY15 - $43,500"/>
    <s v="FY 1999"/>
    <s v="FY13 - had a funding cut to the CDBG program and BDAG was reduced in funds"/>
    <s v="Yes"/>
    <s v="# new businesses assisted to open_x000a_# existing businesses assisted to expand_x000a_# successful business retentions_x000a_% of new BDAG assisted businesses, still operating after 1 year_x000a_ Customer service / client satisfaction surveys completed_x000a_Program delivery cost per business assisted"/>
    <s v="None"/>
    <s v="Alexandria/Arlington Regional Workforce Council"/>
    <s v="People who wish to start or expand businesses"/>
    <d v="2016-08-01T12:45:43"/>
    <s v="_x000a_https://arlingtonva.sharepoint.com/sites/dmf/budget/Lists/NonProfit%20Tracker/Attachments/18/BDAG%20FY16.pdf"/>
    <s v="https://arlingtonva.sharepoint.com/sites/dmf/budget/Lists/NonProfit%20Tracker/Attachments/18/BDAG%20FY16.pdf"/>
    <m/>
    <m/>
    <s v="General Fund Grant Agreement"/>
    <s v="Yes"/>
    <s v="Yes"/>
    <s v="_x000a_​NB-budget matches the FY17 CD Fund table; money is budgeted to task after adoption."/>
    <s v="NMB-07/07/2016"/>
    <s v="_x000a_​NB-not sure what note in the committee column means. Should Chamber of Commerce be added to list of stakeholders? Metrics on job created are include in the FY 2016 agreement, but not in the tracker, were they removed for FY 2017?"/>
    <s v="Sswan sent metrics via email on 7/19/16. Commission column should say Arl/Aex Investment Board, AED too."/>
    <s v="Item"/>
    <s v="sites/dmf/budget/Lists/NonProfit Tracker"/>
    <x v="0"/>
  </r>
  <r>
    <x v="0"/>
    <s v="Buyers and Renters Arlington Voice"/>
    <s v="Tenant Outreach "/>
    <s v="BRAVO educates and assists low and moderate income tenants in Arlington including providing door to door outreach to rental communities offering information about tenant rights in English and Spanish."/>
    <s v="Housing"/>
    <s v="CPHD"/>
    <s v="Hector Mercado"/>
    <s v="General Fund"/>
    <s v="101.437405.72404.0000.0000.0000  may be moved to CC72408 in FY17"/>
    <m/>
    <n v="84150"/>
    <n v="0"/>
    <x v="32"/>
    <s v="677-12"/>
    <s v="EP"/>
    <s v="Request to the County Board during the budget process"/>
    <s v="Board Award"/>
    <s v="_x000a_7/1/16 - 6/30/17"/>
    <s v="FY08 - 35,000_x000a_FY09-10 - 85,000_x000a_FY11-12 - $94,150_x000a_FY13-16 - $84,150"/>
    <s v="FY 2008"/>
    <s v="FY11 and 12 funding was bumped up for capacity building.  Then funding was reduced to the current level of $84,150."/>
    <s v="No"/>
    <s v="None"/>
    <s v="None"/>
    <s v="Tenant Landlord Commission; _x000a_Community Development Citizens Advisory Commission"/>
    <s v="tenants, landlords"/>
    <m/>
    <s v="Yes"/>
    <s v="https://arlingtonva.sharepoint.com/sites/dmf/budget/_layouts/15/guestaccess.aspx?guestaccesstoken=RIjizD4Txm0JfsPY21oO7Uw%2bNoGxcKJH%2bwmxo%2bW4M%2bk%3d&amp;docid=2_1757a8b8bdc6a464b87c376f16348d70b&amp;rev=1"/>
    <m/>
    <m/>
    <s v="Competitively Bid Contract"/>
    <m/>
    <m/>
    <m/>
    <m/>
    <m/>
    <m/>
    <m/>
    <m/>
    <x v="3"/>
  </r>
  <r>
    <x v="0"/>
    <s v="City of Alexandria CSB"/>
    <s v="​The Alexandria Community Services Board (CSB)"/>
    <s v="Methadone detox and linkage to continuing services for Arlington residents"/>
    <s v="Health/Counseling Services"/>
    <s v="DHS"/>
    <s v="Joe Bullock"/>
    <s v="General Fund"/>
    <s v="101.456000.52205.0000.4300.3335"/>
    <m/>
    <n v="99089"/>
    <n v="0"/>
    <x v="33"/>
    <s v="16-012"/>
    <s v="_x000a_Sole Source"/>
    <s v="_x000a_None, this is another local agency."/>
    <s v="_x000a_​Internal Department Review"/>
    <s v="_x000a_7/1/16 - 6/30/17"/>
    <s v="​FY13-16 - $99,089"/>
    <s v="FY 2013"/>
    <s v="N/A"/>
    <s v="Yes"/>
    <s v="Clinicians and staff review client progress and services provided."/>
    <s v="None"/>
    <s v="_x000a_Community Services Board"/>
    <s v="Community Service Board (CSB), Behavioral Health Division (BHD) clients"/>
    <d v="2016-08-01T13:15:10"/>
    <s v="_x000a_https://arlingtonva.sharepoint.com/sites/dmf/budget/Lists/NonProfit%20Tracker/Attachments/76/16-012-SS.pdf"/>
    <s v="https://arlingtonva.sharepoint.com/sites/dmf/budget/Lists/NonProfit%20Tracker/Attachments/76/16-012-SS.pdf"/>
    <m/>
    <m/>
    <s v="Sole Source"/>
    <s v="Yes"/>
    <s v="Yes"/>
    <s v="_x000a_NB-$0 budget in PSB. ACC was corrected. Budget matches PSB"/>
    <s v="NMB-07/08/2016"/>
    <s v="_x000a_​NB-metrics appear on page 14 of the contract PDF. Need to confirm purchasing vehicles.  The agreement is a sole source, but the purchasing authority is listed as an exempt purchase as is the evaluation method.  Need to double-check the purchasing and evaluation columns."/>
    <s v="_x000a_​NB-ask dept about budget location-corrected"/>
    <s v="Item"/>
    <s v="sites/dmf/budget/Lists/NonProfit Tracker"/>
    <x v="1"/>
  </r>
  <r>
    <x v="0"/>
    <s v="Clarendon Alliance"/>
    <s v="Clarendon Alliance Partnership​"/>
    <s v="Improve the health and vitality of the Clarendon Corridor through events and activities"/>
    <s v="Economic Development"/>
    <s v="AED"/>
    <s v="Karen Vasquez"/>
    <s v="General Fund"/>
    <s v="101.456000.71200.0000.0000.5535"/>
    <m/>
    <n v="80000"/>
    <n v="0"/>
    <x v="34"/>
    <m/>
    <s v="EP"/>
    <s v="_x000a_​Clarendon Alliance has pursued additional funding through County Board lobbying efforts. For FY 2017 the Board granted resources through funding to the Marymount Nonprofit Resource Center, which was directed to put funding toward assisting the Alliance."/>
    <s v="_x000a_​Internal Department Review"/>
    <s v="_x000a_7/1/16 - 6/30/17"/>
    <s v="FY10-16 - ​$80,000"/>
    <s v="FY 2010"/>
    <s v="`"/>
    <s v="_x000a_No"/>
    <s v="None"/>
    <s v="_x000a_Clarendon Alliance, to build meaningful capacity will request more funding from the County to aid with immediate cash-flow requirements and to assist in defining the commitment for services, which in turn could help with their development efforts."/>
    <s v="_x000a_​Economic Development Commission"/>
    <s v="Clarendon area businesses and residents, Attendees to sponsored events (Clarendon Day, the Clarendon-Courthouse Mardi Gras Parade, the Urban Village Market at Courthouse, the Clarendon Farmers Market, the Arlington Art Festival)."/>
    <d v="2016-07-28T08:43:06"/>
    <s v="_x000a_None"/>
    <m/>
    <m/>
    <m/>
    <s v="Exempt Purchase"/>
    <s v="Yes"/>
    <s v="No"/>
    <s v="_x000a_​$373,500 budget in PSB."/>
    <s v="JWB-7/6"/>
    <s v="_x000a_Need to alter anticipated changes line wording - done"/>
    <s v="_x000a_Is there agreement? Any anticipated changes for next FY? DMF needs to revise the anticipated changes section.  Also the account code provided has no $ budgeted."/>
    <s v="Item"/>
    <s v="sites/dmf/budget/Lists/NonProfit Tracker"/>
    <x v="3"/>
  </r>
  <r>
    <x v="0"/>
    <s v="Columbia Lighthouse for the Blind"/>
    <s v="PRIDE (People Regaining Independence and Developing Experiences)"/>
    <s v="Provides services to individuals over 65 with vision loss"/>
    <s v="Senior Services"/>
    <s v="CMO"/>
    <s v="Anthonia Sowho"/>
    <s v="Regional Contributions"/>
    <s v="101.456072.91104.0000.0000.0000"/>
    <m/>
    <n v="29576"/>
    <n v="0"/>
    <x v="35"/>
    <m/>
    <s v="EP"/>
    <s v="Biennial application and request for proposal"/>
    <s v="​Application is reviewed by the Disability Advisory Commission."/>
    <s v="_x000a_7/1/16 - 6/30/17"/>
    <s v="FY10-11 - $29,458_x000a_FY12-16 - $29,163"/>
    <m/>
    <s v="FY12 - decreased"/>
    <s v="Yes"/>
    <s v="Specific program objectives are measured: _x000a_ability to provide independent living skills;_x000a_social/recreational and support services; _x000a_effectiveness in increasing sensitivity and awareness of family members and community; ability to promote independence among seniors;_x000a_ability to provide tools to assist in the maintenance of vision loss. "/>
    <s v="None"/>
    <s v="Disability Advisory Commission"/>
    <s v="Residents who are blind or experience limited vision and their families"/>
    <d v="2016-07-28T08:51:49"/>
    <s v="_x000a_None"/>
    <m/>
    <m/>
    <m/>
    <s v="Exempt Purchase"/>
    <s v="No"/>
    <s v="No"/>
    <s v="_x000a_​NB-budget matches PSB."/>
    <s v="JWB-7/6"/>
    <s v="_x000a_Need agreement"/>
    <m/>
    <s v="Item"/>
    <s v="sites/dmf/budget/Lists/NonProfit Tracker"/>
    <x v="4"/>
  </r>
  <r>
    <x v="0"/>
    <s v="Columbia Pike Revitalization Organization (CPRO)"/>
    <s v="​CPRO Partnership"/>
    <s v="Coalition whose mission is to promote and connect business and community along Columbia Pike"/>
    <s v="Economic Development"/>
    <s v="AED"/>
    <s v="Karen Vasquez"/>
    <s v="General Fund"/>
    <s v="101.456000.71200.0000.0000.5535"/>
    <m/>
    <n v="200000"/>
    <n v="0"/>
    <x v="36"/>
    <m/>
    <s v="EP"/>
    <s v="_x000a_​Has pursued additional funding through County Board lobbying efforts."/>
    <s v="_x000a_​Internal Department Review"/>
    <s v="_x000a_7/1/16 - 6/30/17"/>
    <s v="​FY15 - $100,000_x000a_FY16 - $200,000"/>
    <s v="FY 2010"/>
    <s v="FY16 - Increased by $100,000 as a result of successful lobbying and support by AED staff. This increase has improved capacity within the organization and is helping develop a strategic vision and priorities for the organization."/>
    <s v="Yes"/>
    <s v="AED tracks CPRO's annual revenue. The County's informal agreement with CPRO is based on revenue matched funding, where the first $100,000 of County funding is matched based on the amount listed in CPRO's revenue sheet."/>
    <m/>
    <s v="_x000a_​Economic Development Commission"/>
    <s v="Columbia Pike Area businesses and residents. Attendees of CPRO sponsored events such as the Farmers Market, Movie Nights and the Columbia Pike Blues Festival."/>
    <d v="2016-07-28T08:45:04"/>
    <s v="_x000a_None"/>
    <m/>
    <m/>
    <m/>
    <s v="Exempt Purchase"/>
    <s v="Yes"/>
    <s v="No"/>
    <s v="_x000a_$373,500 budget in PSB."/>
    <s v="JWB- 7/6"/>
    <m/>
    <s v="_x000a_No metrics or goals established by CPRO? Need to update their metrics and revenue matching."/>
    <s v="Item"/>
    <s v="sites/dmf/budget/Lists/NonProfit Tracker"/>
    <x v="3"/>
  </r>
  <r>
    <x v="0"/>
    <s v="Community Living Alternative"/>
    <s v="​Residential Services"/>
    <s v="​Provide residential supports to adults with intellectual and developmental disabilities"/>
    <s v="Disability Services"/>
    <s v="DHS"/>
    <s v="Jennifer McKinney Acheson"/>
    <s v="General Fund"/>
    <s v="​101.456000.53208.0000.0000.M551_x000a_101.456000.53208.0000.4440.M551"/>
    <m/>
    <n v="256623"/>
    <n v="0"/>
    <x v="37"/>
    <s v="514-12"/>
    <s v="RFP"/>
    <s v="_x000a_​RFP"/>
    <s v="RFP"/>
    <s v="_x000a_7/1/16 - 6/30/17"/>
    <s v="​FY13-14 - $254,082_x000a_FY15 - $256,623"/>
    <s v="FY 2006"/>
    <s v="_x000a_FY 2014, COLA ​"/>
    <s v="Yes"/>
    <s v="-individual service reports_x000a_-quarterly progress reports_x000a_-incident reports_x000a_-discharge reports_x000a_-licensure reports and corrective action plans_x000a_-citizen complaints_x000a_-qualitative outcome data_x000a_-data for in-home services"/>
    <s v="None"/>
    <s v="Disability Advisory Commission;_x000a_Commission on Aging; _x000a_Community Services Board"/>
    <s v="Adults with intellectual and developmental disabilities residing in group homes and/or living independently"/>
    <d v="2016-08-01T13:13:55"/>
    <s v="_x000a_https://arlingtonva.sharepoint.com/sites/dmf/budget/Lists/NonProfit%20Tracker/Attachments/69/CLA.514-12.pdf_x000a_https://arlingtonva.sharepoint.com/sites/dmf/budget/Lists/NonProfit%20Tracker/Attachments/69/CLA%20Renewal%20Contract%20No%20%20514-12%20FY16.pdf"/>
    <s v="https://arlingtonva.sharepoint.com/sites/dmf/budget/Lists/NonProfit%20Tracker/Attachments/69/CLA.514-12.pdf"/>
    <s v="https://arlingtonva.sharepoint.com/sites/dmf/budget/Lists/NonProfit%20Tracker/Attachments/69/CLA%20Renewal%20Contract%20No%20%20514-12%20FY16.pdf"/>
    <m/>
    <s v="Competitively Bid Contract"/>
    <s v="Yes"/>
    <s v="Yes"/>
    <s v="_x000a_​NB-$0 budget in PSB. The ACCs entered are where the expenses are charged, all budget is currently maintained in 101.456000.53208.0.0.0."/>
    <s v="NMB-07/08/2016"/>
    <s v="_x000a_​NB-reporting requirements appear on page 33 of attachment CLA.514.12.  these reference numerous metrics."/>
    <s v="_x000a_​NB-ask Jim about budget location."/>
    <s v="Item"/>
    <s v="sites/dmf/budget/Lists/NonProfit Tracker"/>
    <x v="1"/>
  </r>
  <r>
    <x v="0"/>
    <s v="Community Residences, Inc. (CRI)"/>
    <s v="​Mental Health Transitions Program"/>
    <s v="Provides supportive housing services for adults with serious mental illness and prevents homelessness"/>
    <s v="Housing"/>
    <s v="CPHD"/>
    <s v="Rolda Nedd"/>
    <s v="Community Development Fund"/>
    <s v="206.456300.72405.0000.0642.6HCR"/>
    <m/>
    <n v="0"/>
    <n v="25000"/>
    <x v="13"/>
    <m/>
    <s v="EP"/>
    <s v="_x000a_Applied to the Community Development Fund"/>
    <s v="CDCAC"/>
    <s v="_x000a_7/1/16 - 6/30/17"/>
    <s v=" FY 15-16  - AHIF two year housing services grant. _x000a_"/>
    <s v="FY 2015"/>
    <s v="N/A"/>
    <s v="Yes"/>
    <s v="# of individuals who receive transitional housing with individualized supports_x000a_# of individuals who obtain secured permanent housing with appropriate supports_x000a_Cost per participant"/>
    <s v="None"/>
    <s v="Disability Advisory Commission; _x000a_Community Development Citizens Advisory Committee"/>
    <s v="People with mental health issues who want to transition to permanent supportive housing"/>
    <d v="2016-08-01T10:15:51"/>
    <s v="_x000a_https://arlingtonva.sharepoint.com/sites/dmf/budget/Lists/NonProfit%20Tracker/Attachments/8/CRI%20-%20AHIF%20FY16.pdf"/>
    <s v="/sites/DMF/budget/Lists/NonProfit%20Tracker/Attachments/8/CRI%20-%20AHIF%20FY16.pdf"/>
    <m/>
    <m/>
    <s v="General Fund Grant Agreement"/>
    <s v="Yes"/>
    <s v="Yes"/>
    <s v="_x000a_​NB-budget matches the FY17 CD Fund table; money is budgeted to task after adoption."/>
    <s v="NMB-07/07/2016."/>
    <s v="_x000a_​NB-may need to add families of persons with mental illness to stakeholders column. Check that the right agreement is attached.  Fy16 agreement says AHIF b/c that's where it was funded last year."/>
    <s v="_x000a_​NB-what exactly is community living support (a casework who provided dedicated assistance, group home type housing)? AHIF agreement says $35K over two years, the FY 2017 budget says $25K in one year.  How can there be no funding change from previous years?  - CDBG funding now not AHIF."/>
    <s v="Item"/>
    <s v="sites/dmf/budget/Lists/NonProfit Tracker"/>
    <x v="0"/>
  </r>
  <r>
    <x v="0"/>
    <s v="Community Residences, Inc. (CRI)"/>
    <s v="Residential Services"/>
    <s v="​Provides mental health group home services for up to 29 Arlington clients with serious mental Illness"/>
    <s v="Health/Counseling Services"/>
    <s v="DHS"/>
    <s v="Chinomso Ememe"/>
    <s v="General Fund"/>
    <s v="101.456000.52159.0000.1000.1521 101.456000.52159.0000.3100.1521_x000a_101.456000.52159.0000.3103.1581​_x000a_101.456000.52159.0000.3148.1551_x000a_101.456000.52159.0000.1000.1551"/>
    <m/>
    <n v="1704586"/>
    <n v="0"/>
    <x v="38"/>
    <s v="233-11"/>
    <s v="RFP"/>
    <s v="RFP"/>
    <s v="RFP"/>
    <s v="_x000a_7/1/16 - 6/30/17"/>
    <s v="​FY13 - $1,655,188_x000a_FY14 - $1,651,551_x000a_FY15 - $1,695,668_x000a_FY16 - $1,701,574_x000a_"/>
    <s v="FY 2013"/>
    <s v="FY16 - increase in services provided"/>
    <s v="Yes"/>
    <s v="Clinicians track client progress and ensure facilities meet County standards."/>
    <s v="None"/>
    <s v="_x000a_Community Services Board"/>
    <s v="​​Community Service Board (CSB), Behavioral Health Division (BHD) clients"/>
    <d v="2016-08-01T13:15:14"/>
    <s v="_x000a_https://arlingtonva.sharepoint.com/sites/dmf/budget/Lists/NonProfit%20Tracker/Attachments/79/233-11(2012).pdf"/>
    <s v="https://arlingtonva.sharepoint.com/sites/dmf/budget/Lists/NonProfit%20Tracker/Attachments/79/233-11(2012).pdf"/>
    <m/>
    <m/>
    <s v="Competitively Bid Contract"/>
    <s v="Yes"/>
    <s v="Yes"/>
    <s v="_x000a_​NB-FY17 PSB budget for all lines only totals $1,681,495."/>
    <s v="NMB-07/08/2016"/>
    <s v="_x000a_​NB-program needs to be shortened considerably. Review description of services as well.  Reporting requirements begin  on page 26 of the contract PDF. BHD clients is a bit vague for stakeholders. Contract mentions transitional housing for persons aged 18 - 24. should young adults (18-24) be added as stakeholders?"/>
    <s v="_x000a_​NB-What does the  one-time $150K funding cover? It's not listed in the funding history. Ask for budget acc for the one-time money. Dept answers  -  The one time funding of $150,000 covers a building improvement project to expand capacity at the home. The amount is to be disbursed over 5 years to support the project which going through short term fluctuations and ensure the stability of the service. 2 years of funding remain ($60,000). No other relevant commissions._x000a_Column T updated. There are three different group home projects on this line. If that is not clear, they can be split further."/>
    <s v="Item"/>
    <s v="sites/dmf/budget/Lists/NonProfit Tracker"/>
    <x v="1"/>
  </r>
  <r>
    <x v="0"/>
    <s v="Community Residences, Inc. (CRI)"/>
    <s v="​Stabilization Services"/>
    <s v="_x000a_​Purchase supportive technological equipment for residents with intellectual disabilities living at Dolly Madison apartments and residents at a soon-to-be-developed location"/>
    <s v="Disability Services"/>
    <s v="CPHD"/>
    <s v="Rolda Nedd"/>
    <s v="Community Development Fund"/>
    <s v="101.456300.91102.CRIT.0000.64SG"/>
    <m/>
    <n v="0"/>
    <n v="30000"/>
    <x v="0"/>
    <m/>
    <s v="EP"/>
    <s v="​Applied to the Community Development Fund"/>
    <s v="CDCAC"/>
    <s v="_x000a_7/1/16 - 6/30/17"/>
    <s v=" FY 15-16  - AHIF two year housing services grant. "/>
    <s v="FY 2017"/>
    <s v="_x000a_​N/A"/>
    <s v="Yes"/>
    <s v="_x000a_​_x000a_- Maintain technological supports installed for 3 individuals._x000a_- Teach and reinforce skills surrounding the operation, maintenance and repair of technological supports_x000a_- All individuals will continue to reside in affordable, least restricted settings_x000a_- Individuals will participate in community integrated activities to give back to the community, with a special focus on engaging and educating Arlington partners on the benefits of technological supports for individuals with ID_x000a_- Skills learned will be transferable to a variety of settings and result in increased self-advocacy and involvement in these settings: employment sites, healthcare venues, local neighborhood._x000a_- Staff time devoted to building life skills"/>
    <s v="None"/>
    <s v="Community Development Citizens Advisory Committee; _x000a_Community Services Board;_x000a_Disability Advisory Commission"/>
    <s v="People with mental health issues living independently"/>
    <d v="2016-07-28T15:02:32"/>
    <s v="_x000a_None"/>
    <m/>
    <m/>
    <m/>
    <s v="General Fund Grant Agreement"/>
    <s v="Yes"/>
    <s v="No"/>
    <s v="_x000a_​NB-budget matches the FY17 CD Fund table; money is budgeted to task after adoption."/>
    <s v="NMB-07/07/2016"/>
    <s v="_x000a_​NB-reword description of services (takes of two year AHIF grant explanation because we have it in funding history). Should CSB be added in the commission category?"/>
    <s v="_x000a_​NB-what type of stabilization technology is used for people with mental health issues? this is the technology one that remind patients to take medication."/>
    <s v="Item"/>
    <s v="sites/dmf/budget/Lists/NonProfit Tracker"/>
    <x v="0"/>
  </r>
  <r>
    <x v="0"/>
    <s v="Community Residences, Inc. (CRI)"/>
    <s v="​Residential Services"/>
    <s v="​Congregate residential services, supervised apartment services and in-home residential services for individuals with intellectual and developmental disabilities"/>
    <s v="Disability Services"/>
    <s v="DHS"/>
    <s v="Jennifer McKinney Acheson"/>
    <s v="General Fund"/>
    <s v="101.456000.53208.0000.0000.M521_x000a_101.456000.53208.0000.0000.M581_x000a_101.456000.53208.0000.4440.M521_x000a_101.456000.53208.0000.0000.M551"/>
    <m/>
    <n v="1547406"/>
    <n v="0"/>
    <x v="39"/>
    <s v="515-12"/>
    <s v="RFP"/>
    <s v="_x000a_​RFP"/>
    <s v="RFP"/>
    <s v="_x000a_7/1/16 - 6/30/17"/>
    <s v="​FY13-14 - $1,487,172_x000a_FY15 - $1,502,044_x000a_FY16 - $1,532,085"/>
    <s v="FY 2013"/>
    <s v="FY17-CPI contract"/>
    <s v="Yes"/>
    <s v="-support plans_x000a_-person-centered reviews_x000a_-incident reports, _x000a_-discharge reports_x000a_-licensure and corrective action plans_x000a_-citizen complaints_x000a_-data for in-home services _x000a_-qualitative outcome data"/>
    <s v="None"/>
    <s v="Disability Advisory Commission;_x000a_Commission on Aging; _x000a_Community Services Board"/>
    <s v="Adults with intellectual and developmental disabilities residing in group homes, living independently, and those that receive in-home services"/>
    <d v="2016-08-01T13:14:16"/>
    <s v="_x000a_https://arlingtonva.sharepoint.com/sites/dmf/budget/Lists/NonProfit%20Tracker/Attachments/70/NOA%20515-12.pdf_x000a_https://arlingtonva.sharepoint.com/sites/dmf/budget/Lists/NonProfit%20Tracker/Attachments/70/CRI%20Amendments%20515-12A7%20and%20A8.pdf"/>
    <s v="https://arlingtonva.sharepoint.com/sites/dmf/budget/Lists/NonProfit%20Tracker/Attachments/70/NOA%20515-12.pdf"/>
    <s v="https://arlingtonva.sharepoint.com/sites/dmf/budget/Lists/NonProfit%20Tracker/Attachments/70/CRI%20Amendments%20515-12A7%20and%20A8.pdf"/>
    <m/>
    <s v="Competitively Bid Contract"/>
    <s v="Yes"/>
    <s v="Yes"/>
    <s v="_x000a_​NB-$0 budget in PSB."/>
    <s v="NMB-07/08/2016"/>
    <s v="_x000a_​NB-for metrics see also attachment NOA 515-12, exhibit A section V and VI."/>
    <s v="_x000a_​NB-ask Jim about budget location. Dept Answers - The ACCs entered are where the expenses are charged, all budget is currently maintained in 101.456000.53208.0.0.0."/>
    <s v="Item"/>
    <s v="sites/dmf/budget/Lists/NonProfit Tracker"/>
    <x v="1"/>
  </r>
  <r>
    <x v="0"/>
    <s v="Community Systems Inc."/>
    <s v="​Residential support services for intellectually disabled"/>
    <s v="​Congregate residential services for individuals with intellectual disabilities"/>
    <s v="Disability Services"/>
    <s v="DHS"/>
    <s v="Jennifer McKinney Acheson"/>
    <s v="General Fund"/>
    <s v="101.456000.53208.0000.0000.M521_x000a_101.456000.53208.0000.0000.M551"/>
    <m/>
    <n v="255840"/>
    <n v="0"/>
    <x v="40"/>
    <s v="518-12"/>
    <s v="RFP"/>
    <s v="_x000a_​RFP"/>
    <s v="RFP"/>
    <s v="_x000a_7/1/16 - 6/30/17"/>
    <s v="​FY13 - $258,871_x000a_FY14 - $251,871_x000a_FY15 - $261,460_x000a_FY16 - $255,840"/>
    <s v="FY 2006"/>
    <s v="FY16"/>
    <s v="Yes"/>
    <s v="-individual service reviews _x000a_-quarterly progress reports_x000a_-incident reports _x000a_-discharge reports _x000a_-licensure and corrective action plans _x000a_-citizen complaints _x000a_-data for in-home services_x000a_-qualitative outcome data"/>
    <s v="None"/>
    <s v="Disability Advisory Commission;_x000a_Commission on Aging; _x000a_Community Services Board"/>
    <s v="Adults with intellectual and developmental disabilities residing in group homes, living independently, and those that receive in-home services"/>
    <d v="2016-08-01T13:14:21"/>
    <s v="_x000a_https://arlingtonva.sharepoint.com/sites/dmf/budget/Lists/NonProfit%20Tracker/Attachments/71/CSI%20Renewal%20Contract%20No%20%20518-12%20FY16.pdf_x000a_https://arlingtonva.sharepoint.com/sites/dmf/budget/Lists/NonProfit%20Tracker/Attachments/71/518-12.pdf"/>
    <s v="https://arlingtonva.sharepoint.com/sites/dmf/budget/Lists/NonProfit%20Tracker/Attachments/71/CSI%20Renewal%20Contract%20No%20%20518-12%20FY16.pdf"/>
    <s v="https://arlingtonva.sharepoint.com/sites/dmf/budget/Lists/NonProfit%20Tracker/Attachments/71/518-12.pdf"/>
    <m/>
    <s v="Competitively Bid Contract"/>
    <s v="Yes"/>
    <s v="Yes"/>
    <s v="_x000a_​NB-$0 budget in PSB."/>
    <s v="NMB-07/08/2016"/>
    <s v="_x000a_​NB-why has funding decreased? See page 33 and 34 of original contract for metric details."/>
    <s v="_x000a_​NB-ask dept about budget location Dept. Answers - The ACCs entered are where the expenses are charged, all budget is currently maintained in 101.456000.53208.0.0.0.  Funding decrease in FY15 related to change in services for the clients that were served, there are different rates for different services, based on client needs."/>
    <s v="Item"/>
    <s v="sites/dmf/budget/Lists/NonProfit Tracker"/>
    <x v="1"/>
  </r>
  <r>
    <x v="0"/>
    <s v="Culpepper Garden Assisted Living"/>
    <s v="​Assisted Living Program"/>
    <s v="_x000a_​Assisted living care to low income seniors &amp; meal subsidy via AAA funding"/>
    <s v="Senior Services"/>
    <s v="DHS"/>
    <s v="Maimoona Bah-Duckenfield"/>
    <s v="General Fund"/>
    <s v="101.437405.53103.AASV.0000.40CG  101.437405.53103.AADF.0000.40CG_x000a_101.437405.53101.AAAP.4050.4091 101.437405.53101.AAAP.4050.409F 101.437405.53102.AAAP.4000.4091"/>
    <m/>
    <n v="795027"/>
    <n v="0"/>
    <x v="41"/>
    <s v="306-10"/>
    <s v="EP"/>
    <s v="Request to the County Board during the budget process"/>
    <s v="_x000a_​Board Award"/>
    <s v="_x000a_7/1/16 - 6/30/17"/>
    <s v="​FY13 - $447,079_x000a_FY14 - $675,079_x000a_FY15 - $658,004_x000a_FY16 - $667,027"/>
    <s v="FY 2010"/>
    <s v="FY17 - Board added $107,930 to support 30 clients in the Culpepper Gardens III Assisted Living Facility with supportive services."/>
    <s v="Yes"/>
    <s v="Monthly financial reports and monthly program reports including the following measures: _x000a_# of level I, II, and III residents receiving subsidy for care/meals; _x000a_# of level I, II and II residents paying privately for care/meals; _x000a_# or resident subsidized since original contract, in a fiscal year; _x000a_# of residents receiving insulin injections; _x000a_# of subsidized meals served per person."/>
    <s v="None"/>
    <s v="_x000a_​Commission on Aging;_x000a_Commission on Long Term Care Residences; _x000a_Community Services Board"/>
    <s v="Residents of Culpepper Garden and Arlington County Residents"/>
    <d v="2016-08-01T13:17:45"/>
    <s v="Original Contract:_x000a_https://arlingtonva.sharepoint.com/sites/dmf/budget/Lists/NonProfit%20Tracker/Attachments/100/306-10%20Culpepper%20Garden%20III%20assisted%20lvg.pdf_x000a_Prior Renewal:https://arlingtonva.sharepoint.com/sites/dmf/budget/Lists/NonProfit%20Tracker/Attachments/100/Culpepper%20Garden%20III%20Assisted%20Living%20306-10.pdf_x000a_Latest Renewal:https://arlingtonva.sharepoint.com/sites/dmf/budget/NonProfit%20Agreement%20Library/Culpepper%20Garden%20Assisted%20Living%20Program-ADSD-DHS-306-10%20Amendment%20No%2015.pdf"/>
    <s v="https://arlingtonva.sharepoint.com/sites/dmf/budget/Lists/NonProfit%20Tracker/Attachments/100/306-10%20Culpepper%20Garden%20III%20assisted%20lvg.pdf"/>
    <s v="https://arlingtonva.sharepoint.com/sites/dmf/budget/Lists/NonProfit%20Tracker/Attachments/100/Culpepper%20Garden%20III%20Assisted%20Living%20306-10.pdf"/>
    <s v="https://arlingtonva.sharepoint.com/sites/dmf/budget/NonProfit%20Agreement%20Library/Culpepper%20Garden%20Assisted%20Living%20Program-ADSD-DHS-306-10%20Amendment%20No%2015.pdf"/>
    <s v="Contract"/>
    <s v="Yes"/>
    <s v="Yes"/>
    <s v="_x000a_​NB-$0 budget in PSB. Double-check ACCS and compare to notes of FY17 Adopted changes."/>
    <s v="NMB-07/11/2016"/>
    <s v="_x000a_​NB- need to spell out that these are services for seniors in the program name and description. What does AAA stand for Area Agency on Aging? Need to add the one-time FY 2017 money to the funding history. Double-check that amount match A1. No explanation about FY 2017 funding increase. Metrics start on page 12 of the earlier agreement."/>
    <s v="_x000a_​NB-do we any more recent contract information (last contract end date listed is 6/30/2014)? Ask about budget location. Dept Answers - Yes, there is a new amendment with updated SOW for FY17, agreement attached.  Account codes modified in column H, but  please check them again, this is where the money has always been budgeted for Culpepper Garden. 101.437405.53104.0.0.40CG = $581,647/101.437405.53104.0.0.4091 = $191,157 (70K of this)."/>
    <s v="Item"/>
    <s v="sites/dmf/budget/Lists/NonProfit Tracker"/>
    <x v="3"/>
  </r>
  <r>
    <x v="0"/>
    <s v="Davis Memorial Goodwill Industries"/>
    <s v="​Career Navigation"/>
    <s v="​Provide job training and skills development through the Career Navigation and Security &amp; Protective Services programs"/>
    <s v="Education/Job Training"/>
    <s v="CPHD"/>
    <s v="Caitlin Jones"/>
    <s v="Community Development Fund"/>
    <s v="206.456300.72405.0000.0642.C135"/>
    <m/>
    <n v="0"/>
    <n v="35000"/>
    <x v="6"/>
    <m/>
    <s v="EP"/>
    <s v="_x000a_​Applied to the Community Development Fund.  Was initially funded under the Community Services Board Grant.  Now receives Community Development Block Grant funding.  One year they did not apply for funding, but returned the next year."/>
    <s v="CDCAC"/>
    <s v="_x000a_7/1/16 - 6/30/17"/>
    <s v="​FY14 - $25,000_x000a_FY15 - $0 (did not apply)_x000a_FY16 - $35,000"/>
    <s v="FY 2014"/>
    <s v="FY16 - there was more CDBG funding available than CSBG"/>
    <s v="Yes"/>
    <s v="FY17 metrics are being revised; FY16 metrics are:_x000a_# Arlington workers enrolled in RISE Coaching Services_x000a_# workers referred to supportive services_x000a_# workers who develop an IESP/IEE_x000a_# workers enrolled in training program_x000a_# workers who find jobs_x000a_# workers who retain jobs for at least 90 days_x000a_% of trainees who report satisfaction with Goodwill training services95%"/>
    <s v="None"/>
    <s v="Disability Advisory Commission;_x000a_Community Development Citizens Advisory Committee"/>
    <s v="Disabled persons who receive training from Goodwill"/>
    <d v="2016-08-01T11:11:43"/>
    <s v="_x000a_https://arlingtonva.sharepoint.com/sites/dmf/budget/Lists/NonProfit%20Tracker/Attachments/10/GOODWILL%20FY16.pdf"/>
    <s v="https://arlingtonva.sharepoint.com/sites/dmf/budget/Lists/NonProfit%20Tracker/Attachments/10/GOODWILL%20FY16.pdf"/>
    <m/>
    <m/>
    <s v="General Fund Grant Agreement"/>
    <s v="Yes"/>
    <s v="Yes"/>
    <s v="_x000a_NB-​budget matches the FY17 CD Fund table; money is budgeted to task after adoption."/>
    <s v="NMB-07/07/16"/>
    <s v="_x000a_​NB-description of services doesn't explain that these career services are targeted at disabled person.  Need to add this to the description, unless department disagrees."/>
    <s v="_x000a_​NB-what are &quot;high potential fields&quot;? Ask about changing the description to identify client base. what is an IESP and an IEE (some sort of career development plan)? - Remove language about persons with disabilities. Take out the phrase high potential people."/>
    <s v="Item"/>
    <s v="sites/dmf/budget/Lists/NonProfit Tracker"/>
    <x v="0"/>
  </r>
  <r>
    <x v="0"/>
    <s v="Didlake Occupational Center"/>
    <s v="Vocational/Habilitation Services​"/>
    <s v="​Day support and employment services for individuals with mental illness and intellectual disabilities"/>
    <s v="Disability Services"/>
    <s v="DHS"/>
    <s v="La Voyce Reid"/>
    <s v="General Fund"/>
    <s v="101.456000.53206.0000.0000.M465_x000a_101.456000.53206.0000.0000.M460"/>
    <m/>
    <n v="30110"/>
    <n v="0"/>
    <x v="42"/>
    <s v="16-323-1R"/>
    <s v="_x000a_Rider"/>
    <s v="​RFP (Rider)"/>
    <s v="RFP"/>
    <s v="_x000a_​4/1/16-6/30/17"/>
    <s v="​FY13-14 - $28,235_x000a_FY15 - $29,520_x000a_FY16 - $30,110"/>
    <s v="FY 2006"/>
    <s v="_x000a_FY 16, CPI contract​"/>
    <s v="Yes"/>
    <s v="-Monthly progress updates for individuals receiving individuals supported employment_x000a_- quarterly service plan goal and objective progress reports_x000a_-annual program evaluation and outcome measure reports_x000a_-critical incident reports and internal investigation reports as they occur"/>
    <s v="None"/>
    <s v="Disability Advisory Commission;_x000a_Commission on Aging; _x000a_Community Services Board"/>
    <s v="Adults with intellectual and developmental disabilities participating in workforce, local employers"/>
    <d v="2016-08-01T13:14:28"/>
    <s v="_x000a_https://arlingtonva.sharepoint.com/sites/dmf/budget/Lists/NonProfit%20Tracker/Attachments/72/16-323-1-R%20%20Didlake%20Inc%20%20Rider%20Agreement.pdf"/>
    <s v="https://arlingtonva.sharepoint.com/sites/dmf/budget/Lists/NonProfit%20Tracker/Attachments/72/16-323-1-R%20%20Didlake%20Inc%20%20Rider%20Agreement.pdf"/>
    <m/>
    <m/>
    <s v="Rider"/>
    <s v="Yes"/>
    <s v="Yes"/>
    <s v="_x000a_​NB-$0 budget in PSB."/>
    <s v="NMB-7/08/2016"/>
    <s v="_x000a_​NB-metrics appear in special provisions on the contract (starting on page 20 of the PDF). See section 7.3 specifically."/>
    <s v="_x000a_​NB-ask Jim about budget location. Dept. Answer - The ACCs entered are where the expenses are charged, all budget is currently maintained in 101.456000.53206.0.0.0. The task M465/M460 is used for the electronic health record reporting."/>
    <s v="Item"/>
    <s v="sites/dmf/budget/Lists/NonProfit Tracker"/>
    <x v="1"/>
  </r>
  <r>
    <x v="0"/>
    <s v="Doorways For Women &amp; Families, Inc."/>
    <s v="​Rapid Rehousing"/>
    <s v="​Rapid Rehousing for Homeless families, rental subsidies, and case management"/>
    <s v="Housing"/>
    <s v="DHS"/>
    <s v="Cynthia Stevens"/>
    <s v="General Fund"/>
    <s v="101.437405.51108.TRNH.1000.5H80"/>
    <m/>
    <n v="224838"/>
    <n v="0"/>
    <x v="43"/>
    <s v="200-11"/>
    <s v="EP"/>
    <s v="A funding request is sent to the department during the budget process. Organization may choose to contact and/or submit a funding request to the County Board."/>
    <s v="_x000a_​Board Award"/>
    <s v="_x000a_7/1/16 - 6/30/17"/>
    <s v="FY13-14 - $222,612_x000a_FY15-16 - $224,838"/>
    <s v="FY 2007"/>
    <s v="FY15 - increase of $2,226 to continue services"/>
    <s v="Yes"/>
    <s v="-quarterly HMIS reports_x000a_-annual reports including total number of households who exited the program between three and six months ago and between six months and nine months ago. For each time set, the following information is provided:  _x000a_number of these households that exited to Housing Grants;_x000a_number of total households that are still in permanent housing;_x000a_number of total households that were not able to be contacted; and_x000a_number of total households that have been known to have lost housing."/>
    <s v="None"/>
    <s v="_x000a_ Citizens Advisory Commission on Housing"/>
    <s v="Homeless adults with children, landlords and property management companies and Arlington Public Schools,  Continuum of Care"/>
    <d v="2016-08-01T12:55:11"/>
    <s v="_x000a_https://arlingtonva.sharepoint.com/sites/dmf/budget/Other%20Budget%20Documents/Doorways%20For%20Women%20and%20Families%20Inc.%20(Rapid%20Rehousing)%20200-11%20_FY17%20Contract%20Renewal.pdf"/>
    <s v="https://arlingtonva.sharepoint.com/sites/dmf/budget/Other%20Budget%20Documents/Doorways%20For%20Women%20and%20Families%20Inc.%20(Rapid%20Rehousing)%20200-11%20_FY17%20Contract%20Renewal.pdf"/>
    <m/>
    <m/>
    <s v="General Fund Grant Agreement"/>
    <s v="Yes"/>
    <s v="Yes"/>
    <s v="_x000a_​NB-budget matches PSB."/>
    <s v="NMB-07/08/2016"/>
    <s v="_x000a_​NB-Add APS as a stakeholder because the shelter houses children?"/>
    <m/>
    <s v="Item"/>
    <s v="sites/dmf/budget/Lists/NonProfit Tracker"/>
    <x v="3"/>
  </r>
  <r>
    <x v="0"/>
    <s v="Doorways For Women &amp; Families, Inc."/>
    <s v="​Shelter Support Services"/>
    <s v="​Operates family shelter that provides safe housing and case management serving up to 21 family members per month"/>
    <s v="Housing"/>
    <s v="DHS"/>
    <s v="Cynthia Stevens"/>
    <s v="General Fund"/>
    <s v="101.437405.51108.HMLS.1000.5H77"/>
    <m/>
    <n v="723402"/>
    <n v="0"/>
    <x v="44"/>
    <s v="230-11"/>
    <s v="EP"/>
    <s v="A funding request is sent to the department during the budget process. Organization may choose to contact and/or submit a funding request to the County Board."/>
    <s v="_x000a_​Board Award"/>
    <s v="_x000a_7/1/16 - 6/30/17"/>
    <s v="FY13 - $662,576_x000a_FY14 - $716,576_x000a_FY15-16 - $723,402"/>
    <s v="FY 2008"/>
    <s v="_x000a_​In FY2015 $54,200 one-time funding added to continue services."/>
    <s v="Yes"/>
    <s v="# individuals served_x000a_# moving to permanent housing_x000a_% increase in employment income_x000a_median stay of participants and others."/>
    <s v="None"/>
    <s v=" Citizens Advisory Commission on Housing; Partnership for Children Youth and Families"/>
    <s v="Homeless adults with children, landlords and property management companies,  Continuum of Care"/>
    <d v="2016-08-01T12:55:01"/>
    <s v="_x000a_Entire agreement is not available_x000a_Contract Renewal:https://arlingtonva.sharepoint.com/sites/dmf/budget/Other%20Budget%20Documents/Doorways%20For%20Women%20and%20Families%20Inc.%20(Shelter%20Support%20Services)%20230-11%20_FY17%20Contract%20Renewal.pdf"/>
    <s v="https://arlingtonva.sharepoint.com/sites/dmf/budget/Other%20Budget%20Documents/Doorways%20For%20Women%20and%20Families%20Inc.%20(Shelter%20Support%20Services)%20230-11%20_FY17%20Contract%20Renewal.pdf"/>
    <m/>
    <m/>
    <s v="General Fund Grant Agreement"/>
    <s v="Yes"/>
    <s v="Yes"/>
    <s v="_x000a_​NB-budget matches PSB."/>
    <s v="NMB-07/08/2016"/>
    <s v="_x000a_​NB-contract renewal attached only so no metrics are included.  Last funding increase was in FY 2015 for $54,200 in one-time funding, but the one-time funding remains in the budget.  Should we add Commission on Women as relevant committee because this program works with domestic violence victims?"/>
    <s v="_x000a_​NB- ask about FY 2015 one-time funding and whether it should remain at this level going forward? Dept. Answer - $54,000 of one-time additional funding was initially awarded in FY14; non-profit applied successfully for continuation of the funding to deliver services. Entire agreement not available."/>
    <s v="Item"/>
    <s v="sites/dmf/budget/Lists/NonProfit Tracker"/>
    <x v="3"/>
  </r>
  <r>
    <x v="0"/>
    <s v="Doorways For Women &amp; Families, Inc."/>
    <s v="Court Advocacy Program"/>
    <s v="Services and support for victims of domestic violence as cases work their way through the Court System. Provides case worker at the Juvenile Court to both clients and staff"/>
    <s v="Health/Counseling Services"/>
    <s v="JDR"/>
    <s v="Rick Strobach"/>
    <s v="In-Kind Contribution"/>
    <s v="N/A"/>
    <s v="_x000a_Doorways has use of a small workstation and telephone"/>
    <n v="0"/>
    <n v="0"/>
    <x v="2"/>
    <m/>
    <s v="EP"/>
    <s v="Organization contacts department staff directly"/>
    <s v="_x000a_​This program makes a quarterly progress report and client surveys regarding the services received."/>
    <s v="_x000a_7/1/16 - 6/30/17"/>
    <s v="N/A"/>
    <s v="N/A"/>
    <s v="N/A"/>
    <s v="Yes"/>
    <s v="- quarterly progress report_x000a_-client surveys regarding the Services received"/>
    <s v="None"/>
    <s v="Commission on the Status of Women"/>
    <s v="Commonwealth Attorneys Office, Victims of Domestic Violence, JDR Intake Unit, Police detectives, Legal Aid"/>
    <d v="2016-08-01T12:50:39"/>
    <s v="_x000a_None"/>
    <m/>
    <m/>
    <m/>
    <s v="None"/>
    <s v="Yes"/>
    <s v="No"/>
    <s v="_x000a_NB-n/a, in-kind service."/>
    <s v="NMB-07/11/2016"/>
    <m/>
    <s v="_x000a_​NB-is there any formal agreement for this arrangement?/ No"/>
    <s v="Item"/>
    <s v="sites/dmf/budget/Lists/NonProfit Tracker"/>
    <x v="2"/>
  </r>
  <r>
    <x v="0"/>
    <s v="E Tron Systems Inc."/>
    <s v="Vocational/Habilitation Services​"/>
    <s v="​Group supported employment for individuals with intellectual disabilities"/>
    <s v="Disability Services"/>
    <s v="DHS"/>
    <s v="La Voyce Reid"/>
    <s v="General Fund"/>
    <s v="101.456000.53206.0000.0000.M465"/>
    <m/>
    <n v="47141"/>
    <n v="0"/>
    <x v="45"/>
    <s v="16-323-2-R"/>
    <s v="_x000a_Rider"/>
    <s v="_x000a_​RFP (Rider)"/>
    <s v="RFP"/>
    <s v="_x000a_​4/1/16-6/30/17"/>
    <s v="​FY15 - $26,426_x000a_FY16 - $47,141"/>
    <s v="FY 2015"/>
    <s v="_x000a_Unknown"/>
    <s v="Yes"/>
    <s v="-Monthly state performance utilization reports and referral reports_x000a_-quarterly individual service plan progress reports_x000a_-annual outcome measures report_x000a_-critical incident report and internal investigation reports as they occur"/>
    <s v="None"/>
    <s v="Disability Advisory Commission;_x000a_Commission on Aging; _x000a_Community Services Board"/>
    <s v="Adults with intellectual and developmental disabilities participating in workforce, local employers"/>
    <d v="2016-08-01T13:14:33"/>
    <s v="_x000a_https://arlingtonva.sharepoint.com/sites/dmf/budget/Lists/NonProfit%20Tracker/Attachments/73/16-323-2-R%20%20%20E%20Tron%20Rider%20Agreement.pdf"/>
    <s v="https://arlingtonva.sharepoint.com/sites/dmf/budget/Lists/NonProfit%20Tracker/Attachments/73/16-323-2-R%20%20%20E%20Tron%20Rider%20Agreement.pdf"/>
    <m/>
    <m/>
    <s v="Rider"/>
    <s v="Yes"/>
    <s v="Yes"/>
    <s v="_x000a_​NB-$0 budget in PSB."/>
    <s v="NMB-07/08/2016"/>
    <s v="_x000a_​NB-see page 20 of contract pdf re metrics (section 7.3 specifically)."/>
    <s v="_x000a_​NB-ask Jim about budget location. Dept. Answer -  The ACCs entered are where the expenses are charged, all budget is currently maintained in 101.456000.53206.0.0.0. The task M465 is used for the electronic health record reporting."/>
    <s v="Item"/>
    <s v="sites/dmf/budget/Lists/NonProfit Tracker"/>
    <x v="1"/>
  </r>
  <r>
    <x v="0"/>
    <s v="Echo"/>
    <s v="​Vocational/Habilitation Services"/>
    <s v="​Group supported employment for individuals with intellectual disabilities"/>
    <s v="Disability Services"/>
    <s v="DHS"/>
    <s v="La Voyce Reid"/>
    <s v="General Fund"/>
    <s v="101.456000.53206.0000.0000.M465"/>
    <m/>
    <n v="27567"/>
    <n v="0"/>
    <x v="46"/>
    <s v="335-10-13"/>
    <s v="_x000a_Rider"/>
    <s v="_x000a_RFP (Rider)"/>
    <s v="RFP"/>
    <s v="_x000a_​4/1/16-6/30/17"/>
    <s v="​FY13-14 - $25,849_x000a_FY15 - $27,026_x000a_FY16 - $27,567"/>
    <s v="FY 2015"/>
    <s v="FY16 - CPI increase"/>
    <s v="Yes"/>
    <s v="-Monthly state performance utilization reports and referral reports_x000a_-quarterly individual service plan progress reports_x000a_-annual outcome measures report_x000a_-critical incident report and internal investigation reports as they occur"/>
    <s v="None"/>
    <s v="Disability Advisory Commission;_x000a_Commission on Aging; _x000a_Community Services Board"/>
    <s v="Adults with intellectual and developmental disabilities participating in workforce, local employers"/>
    <d v="2016-08-01T13:14:51"/>
    <s v="_x000a_https://arlingtonva.sharepoint.com/sites/dmf/budget/Lists/NonProfit%20Tracker/Attachments/77/16-323-3-R%20%20%20ECHO%20Rider%20Agreement.pdf"/>
    <s v="https://arlingtonva.sharepoint.com/sites/dmf/budget/Lists/NonProfit%20Tracker/Attachments/77/16-323-3-R%20%20%20ECHO%20Rider%20Agreement.pdf"/>
    <m/>
    <m/>
    <s v="Rider"/>
    <s v="Yes"/>
    <s v="Yes"/>
    <s v="_x000a_​NB-$0 budget in PSB."/>
    <s v="NMB-07/08/2016"/>
    <s v="_x000a_​NB-for metrics see page section 7.3 of the contract pdf (starting on page 33)."/>
    <s v="_x000a_​NB-ask Jim about budget location.  Dept. Answer -  The ACCs entered are where the expenses are charged, all budget is currently maintained in 101.456000.53206.0.0.0. The task M465 is used for the electronic health record reporting."/>
    <s v="Item"/>
    <s v="sites/dmf/budget/Lists/NonProfit Tracker"/>
    <x v="1"/>
  </r>
  <r>
    <x v="0"/>
    <s v="Endependence Center of Northern Virginia"/>
    <s v="​Independent living services"/>
    <s v="Promotes independent living and equal access for all persons with disabilities in Northern Virginia"/>
    <s v="Disability Services"/>
    <s v="CMO"/>
    <s v="Anthonia Sowho"/>
    <s v="Regional Contributions"/>
    <s v="101.456054.91104.0000.0000.0000"/>
    <m/>
    <n v="92566"/>
    <n v="0"/>
    <x v="47"/>
    <m/>
    <s v="EP"/>
    <s v="_x000a_Biennial application and request for proposal."/>
    <s v="​Application is reviewed by the Disability Advisory Commission."/>
    <s v="_x000a_7/1/16 - 6/30/17"/>
    <s v="FY10 - $89,880_x000a_FY11-16 - $91,650"/>
    <s v="FY 2007"/>
    <s v="_x000a_FY 2015 - general service increase"/>
    <s v="Yes"/>
    <s v="Quarterly report to the county that outlining programs &amp; financial statement_x000a_Metrics include: _x000a_# individual services provided to clients;_x000a_# increasing independence and community integration progress;_x000a_staff attendance at community meetings and activities."/>
    <s v="None"/>
    <s v="Disability Advisory Commission"/>
    <s v="Residents with disabilities and their families"/>
    <d v="2016-07-28T08:51:56"/>
    <s v="Yes"/>
    <s v="https://arlingtonva.sharepoint.com/sites/dmf/budget/NonProfit%20Agreement%20Library/Endependence%20Center%20Agreement%202016-CMO-245-10.pdf"/>
    <m/>
    <m/>
    <s v="General Fund Grant Agreement"/>
    <s v="No"/>
    <s v="Yes"/>
    <s v="_x000a_​NB-budget matches PSB."/>
    <s v="JWB-7/6"/>
    <m/>
    <m/>
    <s v="Item"/>
    <s v="sites/dmf/budget/Lists/NonProfit Tracker"/>
    <x v="4"/>
  </r>
  <r>
    <x v="0"/>
    <s v="Enterprise Development Group (EDG)"/>
    <s v="​Micro-Enterprise Loan Program"/>
    <s v="​Local matching funds to provide micro-enterprise development services including technical assistance, business loans, and rental assistance loans"/>
    <s v="Economic Development"/>
    <s v="CPHD"/>
    <s v="Caitlin Jones"/>
    <s v="Community Development Fund"/>
    <s v="206.456300.72405.0000.0642.6KHG"/>
    <m/>
    <n v="0"/>
    <n v="45000"/>
    <x v="23"/>
    <m/>
    <s v="EP"/>
    <s v="​Applied to the Community Development Fund "/>
    <s v="CDCAC"/>
    <s v="_x000a_7/1/16 - 6/30/17"/>
    <s v="_x000a_FY12 - $55,000_x000a_FY13 - $49,000_x000a_FY14 - $50,000_x000a_FY15-16 - $45,000"/>
    <s v="FY 1999"/>
    <s v="FY15 - reduced due to less CDBG funding received by the County from HUD"/>
    <s v="Yes"/>
    <s v="# new microbusiness loans made_x000a_# and amount of microbusiness loans made_x000a_# Arlington businesses that receive technical assistance_x000a_# rental assistance loans made_x000a_% of loan portfolio in default_x000a_# Jobs Created and Retained_x000a_% Customer service surveys completed / client satisfaction"/>
    <s v="None"/>
    <s v="Community Development Citizens Advisory Committee; Economic Development Commission"/>
    <s v="Unemployed and underemployed Arlington residents"/>
    <d v="2016-08-01T12:54:08"/>
    <s v="_x000a_https://arlingtonva.sharepoint.com/sites/dmf/budget/Lists/NonProfit%20Tracker/Attachments/15/ECDC-EDG%20FY16.pdf"/>
    <s v="https://arlingtonva.sharepoint.com/sites/dmf/budget/Lists/NonProfit%20Tracker/Attachments/15/ECDC-EDG%20FY16.pdf"/>
    <m/>
    <m/>
    <s v="General Fund Grant Agreement"/>
    <s v="Yes"/>
    <s v="Yes"/>
    <s v="_x000a_​NB-budget matches the FY17 CD Fund table; money is budgeted to task after adoption."/>
    <s v="NMB-07/07/16"/>
    <s v="_x000a_​NB-What is BDAG? Should we add the Economic Development Commission to the Commission column?"/>
    <s v="_x000a_​NB-agreement for ECDC not EDC was attached in the tracker.  Need EDC agreement instead. Double-check metrics when you get it. Take BDAG out of community stakeholder.  Check to see which agreement we have attached."/>
    <s v="Item"/>
    <s v="sites/dmf/budget/Lists/NonProfit Tracker"/>
    <x v="0"/>
  </r>
  <r>
    <x v="0"/>
    <s v="Ethiopian Community Development Council, Inc. (ECDC)"/>
    <s v="Ethiopian Community Development Council, Inc."/>
    <s v="The ECDC provides information and referral, employment, housing, translation/interpretation, social, and supportive services to the African refugee and immigrant community"/>
    <s v="Education/Job Training"/>
    <s v="DHS"/>
    <s v="Heather Venner"/>
    <s v="Regional Contributions"/>
    <s v="101.456066.91104.0000.0000.0000"/>
    <m/>
    <n v="140573"/>
    <n v="0"/>
    <x v="48"/>
    <s v="293-11"/>
    <s v="EP"/>
    <s v="A funding request is sent to the department during the budget process. Organization may choose to contact and/or submit a funding request to the County Board."/>
    <s v="Regional Contribution"/>
    <s v="_x000a_7/1/16 - 6/30/17"/>
    <s v="FY13-14 - $139,181_x000a_FY15-16 - $140,573"/>
    <s v="FY 2002"/>
    <s v="FY15 - $1,392 to continue services."/>
    <s v="Yes"/>
    <s v="- quarterly report that details outcomes/clients served for information and referral, case management, financial literacy, housing education, stabilization and employment."/>
    <s v="None"/>
    <s v="_x000a_​Economic Development Commission"/>
    <s v="Households in need of services or referrals with an emphasis on service to the African Community"/>
    <d v="2016-07-28T14:55:23"/>
    <s v="_x000a_https://arlingtonva.sharepoint.com/sites/dmf/Pages/PageNotFoundError.aspx?requestUrl=https://arlingtonva.sharepoint.com/sites/dmf/budget/Other%20Budget%20Documents/Ethiopian%20Community%20Development%20Council%20Inc.%20293-11%20Contract%20Renewal%20FY17%20.pdf _x000a_LINK NOT WORKING"/>
    <s v="https://arlingtonva.sharepoint.com/sites/dmf/budget/NonProfit%20Agreement%20Library/Ethiopian%20Community%20Development%20Council%2C%20Inc-DHS-EID-293-11.pdf"/>
    <m/>
    <m/>
    <s v="General Fund Grant Agreement"/>
    <s v="Yes"/>
    <s v="Yes"/>
    <s v="_x000a_​NB-budget matches PSB."/>
    <s v="JWB-7/6"/>
    <s v="_x000a_​NB-url to the contract doesn't work (bad link)."/>
    <s v="_x000a_​NB-request copy of agreement."/>
    <s v="Item"/>
    <s v="sites/dmf/budget/Lists/NonProfit Tracker"/>
    <x v="4"/>
  </r>
  <r>
    <x v="0"/>
    <s v="Fellowship Health Resources, Inc."/>
    <s v="​Access Crisis Stabilization"/>
    <s v="Highly intensive residential treatment to those Arlington clients with serious mental illness who are in acute crisis"/>
    <s v="Health/Counseling Services"/>
    <s v="DHS"/>
    <s v="Chinomso Ememe"/>
    <s v="General Fund"/>
    <s v="101.456000.52159.0000.3300.1510_x000a_101.456000.52159.0000.1000.1510_x000a_101.456000.52159.0000.3148.1510_x000a_101.456000.52159.0000.3149.1510"/>
    <m/>
    <n v="521000"/>
    <n v="0"/>
    <x v="49"/>
    <s v="234-11"/>
    <s v="RFP"/>
    <s v="_x000a_​RFP"/>
    <s v="RFP"/>
    <s v="_x000a_7/1/16 - 6/30/17"/>
    <s v="FY13 - $514,295_x000a_FY14-16 - $546,000"/>
    <s v="FY 2013"/>
    <s v="FY14 - increased to expand bed capacity from 4 to 6 beds, and add a performance bonus for reaching certain milestones"/>
    <s v="Yes"/>
    <s v="Program managers/case workers closely monitor the progress of the clients including the impact of the facility care provided."/>
    <s v="_x000a_​We anticipate the contract administration and invoicing to be processed through the Regional Contracts office at the conclusion of an RFP."/>
    <s v="_x000a_​Community Services Board"/>
    <s v="Community Services Board, Behavioral Health Division client​"/>
    <d v="2016-07-27T16:49:53"/>
    <s v="_x000a_https://arlingtonva.sharepoint.com/sites/dmf/budget/Lists/NonProfit%20Tracker/Attachments/81/234-11%20Renewal.pdf"/>
    <s v="https://arlingtonva.sharepoint.com/sites/dmf/budget/Lists/NonProfit%20Tracker/Attachments/81/234-11%20Renewal.pdf"/>
    <m/>
    <m/>
    <s v="Competitively Bid Contract"/>
    <s v="Yes"/>
    <s v="No"/>
    <s v="_x000a_​see Intensive care ACC"/>
    <s v="NMB-0725/16"/>
    <s v="_x000a_​line added to split out services Fellowships Health Services Inc. by program."/>
    <m/>
    <s v="Item"/>
    <s v="sites/dmf/budget/Lists/NonProfit Tracker"/>
    <x v="1"/>
  </r>
  <r>
    <x v="0"/>
    <s v="Fellowship Health Resources, Inc."/>
    <s v="Intensive Support Living Services​"/>
    <s v="​Provide intensive support living services to Arlington clients with serious mental illness"/>
    <s v="Health/Counseling Services"/>
    <s v="DHS"/>
    <s v="Chinomso Ememe"/>
    <s v="General Fund"/>
    <s v="101.456000.52159.0000.1000.1581_x000a_101.456000.52159.0000.3103.1581"/>
    <m/>
    <n v="393201"/>
    <n v="0"/>
    <x v="50"/>
    <s v="256-10-1"/>
    <s v="RFP"/>
    <s v="_x000a_​RFP"/>
    <s v="RFP"/>
    <s v="_x000a_7/1/16 - 6/30/17"/>
    <s v="FY13-14 - $446,375_x000a_FY15-16 - $393,201"/>
    <s v="FY 2013"/>
    <s v="FY 2015 - discontinuation of maximum benefits allotted to specific individuals. Virginia Department of Behavioral Health &amp; Development Services instructed DHS to use funding for discharge placements. The remaining beneficiaries were grandfathered in."/>
    <s v="Yes"/>
    <s v="Program managers/case workers closely monitor the progress of the clients including the impact of the facility care provided."/>
    <s v="_x000a_​We anticipate the contract administration and invoicing to be processed through the Regional Contracts office at the conclusion of an RFP."/>
    <s v="_x000a_​Community Services Board"/>
    <s v="Community Services Board, Behavioral Health Division clients"/>
    <d v="2016-07-27T16:49:59"/>
    <s v="_x000a_ "/>
    <m/>
    <m/>
    <m/>
    <s v="Competitively Bid Contract"/>
    <s v="Yes"/>
    <s v="No"/>
    <s v="_x000a_​ACCs provided cover the contract cost."/>
    <s v="NMB-07/25/16"/>
    <s v="_x000a_​Line added to split services provided by Fellowship Health Resources, Inc. by program."/>
    <m/>
    <s v="Item"/>
    <s v="sites/dmf/budget/Lists/NonProfit Tracker"/>
    <x v="1"/>
  </r>
  <r>
    <x v="0"/>
    <s v="Fellowship Health Resources, Inc."/>
    <s v="Intensive Care Residential Treatment"/>
    <s v="Intensive residential treatment and support services for clients with serious mental illness"/>
    <s v="Health/Counseling Services"/>
    <s v="DHS"/>
    <s v="Chinomso Ememe"/>
    <s v="General Fund"/>
    <s v="101.456000.52134.0000.3103.1501_x000a_101.456000.52133.0000.1000.1501"/>
    <m/>
    <n v="742932"/>
    <n v="0"/>
    <x v="51"/>
    <s v="256-10-2"/>
    <s v="RFP"/>
    <s v="_x000a_​RFP"/>
    <s v="RFP"/>
    <s v="_x000a_7/1/16 - 6/30/17"/>
    <s v="​FY13 - 16 - $742,932"/>
    <s v="FY 2013"/>
    <m/>
    <s v="Yes"/>
    <s v="Program managers/case workers closely monitor the progress of the clients including the impact of the facility care provided."/>
    <s v="_x000a_​We anticipate the contract administration and invoicing to be processed through the Regional Contracts office at the conclusion of an RFP."/>
    <s v="_x000a_Community Services Board"/>
    <s v="Community Service Board (CSB), Behavioral Health Division (BHD) clients"/>
    <d v="2016-08-01T13:15:30"/>
    <m/>
    <m/>
    <m/>
    <m/>
    <s v="Competitively Bid Contract"/>
    <s v="Yes"/>
    <s v="Yes"/>
    <s v="_x000a_​NB-FY17 PSB budget only total $1,023,660.; Budget was split between programs.  New Budget matches PRISM."/>
    <s v="NMB-07/08/2016"/>
    <s v="_x000a_​NB-funding history does not include one-time funding in FY 2017. does the one-time funding cover? Program field nees to be reduced considerably. Do we need to split the Fellowship and Fellowship Access into two lines? Attachment is contract renewal only."/>
    <s v="_x000a_​Nb-ask about one-time funding, difference in funding history for FY 2017, budget accs (see budget/acc comments).  Dept Answers - I have split out the three programs, and provided the budget codes. The budget is split. We have requested the original contract from purchasing. There are no other commissions to add. Column W updated."/>
    <s v="Item"/>
    <s v="sites/dmf/budget/Lists/NonProfit Tracker"/>
    <x v="1"/>
  </r>
  <r>
    <x v="0"/>
    <s v="Friends of Guest House"/>
    <s v="Vocational/Habilitation Services​"/>
    <s v="Provides housing, employment, and counseling services to female parolees"/>
    <s v="Education/Job Training"/>
    <s v="DHS"/>
    <s v="Joe Bullock"/>
    <s v="Regional Contributions"/>
    <s v="101.456020.91104.0000.0000.0000"/>
    <m/>
    <n v="46181"/>
    <n v="0"/>
    <x v="52"/>
    <s v="729-12"/>
    <s v="RFP"/>
    <s v="RFP"/>
    <s v="RFP"/>
    <s v="_x000a_7/1/16 - 6/30/17"/>
    <s v="FY13 - $46,181_x000a_FY14-16 - $43,643"/>
    <s v="FY 2010"/>
    <s v="FY17 - to increase in services."/>
    <s v="Yes"/>
    <s v="Program managers track client progress and development​"/>
    <s v="None"/>
    <s v="_x000a_Community Services Board"/>
    <s v="Community Service Board (CSB), Behavioral Health Division (BHD) clients, and clients of the Guest House."/>
    <d v="2016-07-28T14:58:44"/>
    <s v="_x000a_https://arlingtonva.sharepoint.com/sites/dmf/budget/Lists/NonProfit%20Tracker/Attachments/94/729-12%20Amendment%203.pdf"/>
    <s v="https://arlingtonva.sharepoint.com/sites/dmf/budget/_layouts/15/guestaccess.aspx?guestaccesstoken=vz3DCVWKK7eJFbH6mE6Gyr0NvCaubwjYhx4vriqtCUY%3d&amp;docid=2_12ff35d423865435c844c9e7f76840027&amp;rev=1"/>
    <m/>
    <m/>
    <s v="Competitively Bid Contract"/>
    <s v="Yes"/>
    <s v="Yes"/>
    <s v="_x000a_​NB-budget matches PSB."/>
    <s v="JWB-7/6"/>
    <m/>
    <s v="_x000a_7/25 Waiting on signed contract from the Non-profit"/>
    <s v="Item"/>
    <s v="sites/dmf/budget/Lists/NonProfit Tracker"/>
    <x v="1"/>
  </r>
  <r>
    <x v="0"/>
    <s v="Friends of Gulf Branch Nature Center [FOGBNC]"/>
    <s v="Nature Center"/>
    <s v="Supports volunteer-based community programs, assists recruiting volunteers, hosting children's birthday parties and coordinating fundraising events for the GBNC."/>
    <s v="Recreation"/>
    <s v="DPR"/>
    <s v="Jennifer Fioretti"/>
    <s v="In-Kind Contribution"/>
    <s v="N/A"/>
    <s v="_x000a_​DPR assists in recruiting volunteers, providing background checks; DPR provides space at GBNC"/>
    <n v="0"/>
    <n v="0"/>
    <x v="2"/>
    <m/>
    <s v="EP"/>
    <s v="None"/>
    <s v="_x000a_​Internal Department Review"/>
    <s v="_x000a_7/1/16 - 6/30/17"/>
    <s v="N/A"/>
    <s v="N/A"/>
    <s v="N/A"/>
    <s v="_x000a_No"/>
    <s v="An updated MOU is currently being developed to define metrics."/>
    <s v="None"/>
    <s v="None"/>
    <s v="Friends of Gulf Branch, volunteers, participants"/>
    <d v="2016-07-28T11:21:30"/>
    <s v="_x000a_https://arlingtonva-my.sharepoint.com/personal/rschmitt_arlingtonva_us/Documents/Non-Profit%20Tracker%20Support/MOU%20DPR%20and%20Gulf%20Branch%20NC%20signed%202011.pdf"/>
    <s v="https://arlingtonva.sharepoint.com/sites/dmf/budget/_layouts/15/guestaccess.aspx?guestaccesstoken=88%2bF4jb39kHzpb73u%2bMVJ8GI3Z%2fpWqIV9eRKa6WNpME%3d&amp;docid=2_17d8ba3d720154bcdb699cb190c5cefcb&amp;rev=1"/>
    <m/>
    <m/>
    <s v="Exempt Purchase"/>
    <s v="No"/>
    <s v="Yes"/>
    <s v="_x000a_​NB-in-kind services, n/a."/>
    <s v="JWB-7/6"/>
    <s v="_x000a_Currently revising MOA as group has grown significantly"/>
    <m/>
    <s v="Item"/>
    <s v="sites/dmf/budget/Lists/NonProfit Tracker"/>
    <x v="2"/>
  </r>
  <r>
    <x v="0"/>
    <s v="Good News Jail &amp; Prison Ministry"/>
    <s v="​Inmate Chaplain Services"/>
    <s v="​Provides counseling, religious services, and coordination of religious activities including meals for religious holidays in the Arlington County Detention Facility"/>
    <s v="Health/Counseling Services"/>
    <s v="Sheriff"/>
    <s v="Patti Richards"/>
    <s v="In-Kind Contribution"/>
    <s v="799 434100 22301 0000 0000 8042"/>
    <s v="_x000a_Use of space in the jail including a desk, phone and computer."/>
    <n v="0"/>
    <n v="0"/>
    <x v="2"/>
    <m/>
    <s v="_x000a_MOU"/>
    <s v="Organization contacts department staff directly"/>
    <s v="_x000a_​Internal Department Review"/>
    <s v="_x000a_7/1/16 - 6/30/17"/>
    <s v="N/A"/>
    <s v="FY 1994"/>
    <m/>
    <s v="_x000a_No"/>
    <s v="None"/>
    <s v="None"/>
    <s v="None"/>
    <s v="Inmates"/>
    <d v="2016-08-01T12:46:48"/>
    <s v="Yes"/>
    <s v="https://arlingtonva.sharepoint.com/sites/dmf/budget/NonProfit%20Agreement%20Library/Good%20news%20Jail%20Ministry-GN-Sherrif's%20Deparment-GOOD%20NEWS%20MOU.pdf"/>
    <m/>
    <m/>
    <s v="Memorandum of Understanding"/>
    <s v="Yes"/>
    <s v="No"/>
    <s v="_x000a_​NB-trust &amp; agency account, not budgeted."/>
    <s v="NMB-07/11/2016"/>
    <s v="_x000a_​NB-check expenses hitting the trust and agency account. FY 2016 expense were about $250K so this must be covering other services as well. FY16 PO (228126) was for $10,000, use this is estimate._x000a_ "/>
    <s v="_x000a_​NB-what type of expenses are incurred in the trust and agency account? how much is spent annually? Is there any in-kind contribution (office space, telephone, pager, etc.). Is there any formal agreement for these services?"/>
    <s v="Item"/>
    <s v="sites/dmf/budget/Lists/NonProfit Tracker"/>
    <x v="2"/>
  </r>
  <r>
    <x v="0"/>
    <s v="Grafton School, Inc."/>
    <s v="​Therapeutic Residential Program"/>
    <s v="​Boarding school for children and young adults with intellectual disabilities"/>
    <s v="Disability Services"/>
    <s v="DHS"/>
    <s v="Jennifer McKinney Acheson"/>
    <s v="General Fund"/>
    <s v="101.456000.53208.0000.0000.M521"/>
    <m/>
    <n v="32763"/>
    <n v="0"/>
    <x v="53"/>
    <s v="16-144-SS"/>
    <s v="_x000a_Sole Source"/>
    <s v="None"/>
    <s v="_x000a_​Internal Department Review"/>
    <s v="_x000a_7/1/16 - 6/30/17"/>
    <s v="_x000a_FY13-15 - $49,684_x000a_FY16 - $32,763"/>
    <s v="FY 2013"/>
    <s v="_x000a_Unknown"/>
    <s v="Yes"/>
    <s v="See attached file 16-144, exhibit B​"/>
    <s v="_x000a_​Additional student will be added"/>
    <s v="Disability Advisory Commission; _x000a_Community Services Board"/>
    <s v="Young adults with intellectual and developmental disabilities"/>
    <d v="2016-08-01T13:14:57"/>
    <s v="_x000a_https://arlingtonva.sharepoint.com/sites/dmf/budget/Lists/NonProfit%20Tracker/Attachments/78/16-114-SS%20-%20GRAFTON%20Final.pdf"/>
    <s v="https://arlingtonva.sharepoint.com/sites/dmf/budget/Lists/NonProfit%20Tracker/Attachments/78/16-114-SS%20-%20GRAFTON%20Final.pdf"/>
    <m/>
    <m/>
    <s v="Sole Source"/>
    <s v="Yes"/>
    <s v="Yes"/>
    <s v="_x000a_​NB-$0 budget in PSB."/>
    <s v="NMB-07/08/2016"/>
    <s v="_x000a_​NB-funding history is missing FY 14 &amp; FY15. Exhibit B is the Business Associate Agreement, don't see any metrics included."/>
    <s v="_x000a_​NB-why has funding decreased? Ask about budget location. Dept. Answer - The ACCs entered are where the expenses are charged, all budget is currently maintained in 101.456000.53208.0.0.0. The task M521 is used for the electronic health record reporting.  Funding decrease in FY15 related to reduction in the number of days the client received services from Grafton."/>
    <s v="Item"/>
    <s v="sites/dmf/budget/Lists/NonProfit Tracker"/>
    <x v="1"/>
  </r>
  <r>
    <x v="0"/>
    <s v="Greenbrier Learning Center (GLC)"/>
    <s v="​ASPIRE!"/>
    <s v="​GLC Elementary afterschool program - Part of competitive RFEI Bid"/>
    <s v="Education/Job Training"/>
    <s v="DPR"/>
    <s v="Peter Lusk"/>
    <s v="In-Kind Contribution"/>
    <s v="N/A"/>
    <s v="Use of County Space"/>
    <n v="0"/>
    <n v="0"/>
    <x v="2"/>
    <m/>
    <s v="EP"/>
    <s v="None"/>
    <s v="_x000a_​Internal Department Review"/>
    <s v="_x000a_7/1/16 - 6/30/17"/>
    <s v="N/A"/>
    <s v="FY 2016"/>
    <s v="N/A"/>
    <s v="_x000a_No"/>
    <s v="An MOU is currently being developed to define metrics."/>
    <s v="N/A"/>
    <s v="None"/>
    <s v="Participating students and their families. "/>
    <d v="2016-07-28T11:03:29"/>
    <s v="_x000a_https://arlingtonva-my.sharepoint.com/personal/rschmitt_arlingtonva_us/Documents/Non-Profit%20Tracker%20Support/County%20GLC%20MOA%20signed%207%206%2015.pdf"/>
    <s v="https://arlingtonva-my.sharepoint.com/personal/rschmitt_arlingtonva_us/Documents/Non-Profit%20Tracker%20Support/County%20GLC%20MOA%20signed%207%206%2015.pdf"/>
    <m/>
    <m/>
    <s v="Memorandum of Understanding"/>
    <s v="No"/>
    <s v="Yes"/>
    <s v="_x000a_​NB-in-kind contribution, n/a."/>
    <s v="JWB-7/6"/>
    <s v="_x000a_Is this in-kind contribution still in the development stage?"/>
    <s v="_x000a_What is an RFEI BID?- Need more description of services-"/>
    <s v="Item"/>
    <s v="sites/dmf/budget/Lists/NonProfit Tracker"/>
    <x v="2"/>
  </r>
  <r>
    <x v="0"/>
    <s v="Hartwood Foundation Inc."/>
    <s v="Respite Care Services​"/>
    <s v="​One bed at a group home in Fairfax County for emergency respite services for individuals with intellectual disabilities"/>
    <s v="Disability Services"/>
    <s v="DHS"/>
    <s v="Jennifer McKinney Acheson"/>
    <s v="General Fund"/>
    <s v="101.456000.53208.0000.0000.M521"/>
    <m/>
    <n v="83202"/>
    <n v="0"/>
    <x v="54"/>
    <s v="275-10"/>
    <s v="_x000a_Rider"/>
    <s v="_x000a_​RFP (Rider)"/>
    <s v="RFP"/>
    <s v="_x000a_7/1/16 - 6/30/17"/>
    <s v="​FY13-14 - $77,409_x000a_FY15 - $80,931_x000a_FY16 - $83,202"/>
    <s v="FY 2007"/>
    <s v="FY16 - CPI contract"/>
    <s v="_x000a_No"/>
    <s v="None"/>
    <s v="None"/>
    <s v="_x000a_​Commission on Aging;_x000a_Commission on Long Term Care Residences; _x000a_Community Services Board"/>
    <s v="Individuals with Intellectual disabilities and their primary care supporters"/>
    <d v="2016-08-01T13:15:37"/>
    <s v="_x000a_https://arlingtonva.sharepoint.com/sites/dmf/budget/Lists/NonProfit%20Tracker/Attachments/82/Hartwood%20Contract%20No%20275-10_16NOR%20doc.pdf_x000a_https://arlingtonva.sharepoint.com/sites/dmf/budget/Lists/NonProfit%20Tracker/Attachments/82/275-10%20Hartwood.pdf"/>
    <s v="https://arlingtonva.sharepoint.com/sites/dmf/budget/Lists/NonProfit%20Tracker/Attachments/82/Hartwood%20Contract%20No%20275-10_16NOR%20doc.pdf"/>
    <s v="https://arlingtonva.sharepoint.com/sites/dmf/budget/Lists/NonProfit%20Tracker/Attachments/82/275-10%20Hartwood.pdf"/>
    <m/>
    <s v="Rider"/>
    <s v="Yes"/>
    <s v="Yes"/>
    <s v="_x000a_NB-$0 budget in PSB."/>
    <s v="NMB-07/08/2016"/>
    <s v="_x000a_​NB-contracts are notices of renewal only, no metric or scope service details."/>
    <s v="_x000a_​NB-ask about budget location. Dept. Answer - The ACCs entered are where the expenses are charged, all budget is currently maintained in 101.456000.53208.0.0.0. The task M521 is used for the electronic health record reporting."/>
    <s v="Item"/>
    <s v="sites/dmf/budget/Lists/NonProfit Tracker"/>
    <x v="1"/>
  </r>
  <r>
    <x v="0"/>
    <s v="Home Care Partners"/>
    <s v="Home Care Services​"/>
    <s v="​Home care services for older residents"/>
    <s v="Senior Services"/>
    <s v="DHS"/>
    <s v="Jim Baker"/>
    <s v="General Fund"/>
    <s v="101.437405.53812.0000.5000.4015_x000a_101.437405.53812.0000.5010.4016_x000a_101.437405.53812.0000.5020.4015_x000a_101.437405.53812.0000.5020.4016_x000a_101.437405.53812.0000.5050.4015_x000a_101.437405.53812.0000.8000.4015_x000a_101.437405.53812.0000.8010.4016_x000a_101.437405.53812.0000.8020.4015_x000a_101.437405.53812.0000.8020.4016_x000a_101.437405.53812.0000.8050.4015_x000a_101.499000.53812.0000.4402.0000_x000a_101.499100.53812.0000.4402.0000_x000a_101.437405.53103.AATM.4000.40DG"/>
    <m/>
    <n v="1666277"/>
    <n v="0"/>
    <x v="55"/>
    <s v="413-10LW"/>
    <s v="RFP"/>
    <s v="_x000a_​RFP"/>
    <s v="RFP"/>
    <s v="_x000a_7/1/16 - 6/30/17"/>
    <s v="​FY14 - $1,575,340_x000a_FY15 - $1,633,605_x000a_FY16 - $1,666,277"/>
    <s v="FY 2010"/>
    <s v="FY16 - CPI contract"/>
    <s v="Yes"/>
    <s v="-support plans_x000a_-person-centered reviews_x000a_- incident reports_x000a_- discharge reports licensure and corrective action plans_x000a_- citizen complaints_x000a_- data for in-home services_x000a_- qualitative outcome data"/>
    <s v="_x000a_Contract is currently going through RFP process"/>
    <s v="_x000a_​Commission on Aging;_x000a_Commission on Long Term Care Residences; _x000a_Community Services Board"/>
    <s v="_x000a_​Arlington residents aged 60 or older"/>
    <d v="2016-08-01T13:15:20"/>
    <s v="_x000a_https://arlingtonva.sharepoint.com/sites/dmf/budget/Lists/NonProfit%20Tracker/Attachments/80/413-10LW.pdf_x000a_https://arlingtonva.sharepoint.com/sites/dmf/budget/Lists/NonProfit%20Tracker/Attachments/80/413-10LW%20Home%20Care%20Partners%20(signed%20by%20Karen%20Hannigan).pdf_x000a_https://arlingtonva.sharepoint.com/sites/dmf/budget/Lists/NonProfit%20Tracker/Attachments/80/413-10LW%20Amendment%20No.8.docx.pdf_x000a_ "/>
    <s v="https://arlingtonva.sharepoint.com/sites/dmf/budget/Lists/NonProfit%20Tracker/Attachments/80/413-10LW.pdf"/>
    <s v="https://arlingtonva.sharepoint.com/sites/dmf/budget/Lists/NonProfit%20Tracker/Attachments/80/413-10LW%20Home%20Care%20Partners%20(signed%20by%20Karen%20Hannigan).pdf"/>
    <s v="https://arlingtonva.sharepoint.com/sites/dmf/budget/Lists/NonProfit%20Tracker/Attachments/80/413-10LW%20Amendment%20No.8.docx.pdf"/>
    <s v="Competitively Bid Contract"/>
    <s v="Yes"/>
    <s v="Yes"/>
    <s v="_x000a_​NB-need to double-check budget in PSB."/>
    <s v="NMB-07/08/2016"/>
    <s v="_x000a_​NB-change the FY 2017 budget to match the funding history. Assume FY 2017 increase was due to CPI in contract."/>
    <s v="_x000a_NB-ask about additional budget lines for contract see budget comments field. Dept. Answer - Account codes modified in column H.  Please note that in the past, charges were posting to NA 434000 but budget was transferred to NA 437405. In FY16 and beyond all charges formally posted to NA 434000 will be posting to NA 437405. The FY17 budget was set to the appropriate level to fully expend funds in both CCs 53812 &amp; 53103. FY17 increase related to CPI."/>
    <s v="Item"/>
    <s v="sites/dmf/budget/Lists/NonProfit Tracker"/>
    <x v="1"/>
  </r>
  <r>
    <x v="0"/>
    <s v="Hospice of Northern Virginia"/>
    <s v="Capital Caring Hospice​"/>
    <s v="Provides care for patients with serious, progressive illness and their families with a comprehensive program of medical and physiological care"/>
    <s v="Health/Counseling Services"/>
    <s v="DHS"/>
    <s v="Maimoona Bah-Duckenfield"/>
    <s v="Regional Contributions"/>
    <s v="101.456089.91104.0000.0000.0000"/>
    <s v="_x000a_Capital Caring receives $47,000 in annual financial support due to being granted an exemption from Arlington County real estate and personal property taxes. "/>
    <n v="14051"/>
    <n v="0"/>
    <x v="56"/>
    <m/>
    <s v="EP"/>
    <s v="A funding request is sent to department during the budget process."/>
    <s v="_x000a_​Internal Department Review"/>
    <s v="_x000a_7/1/16 - 6/30/17"/>
    <s v="​FY13-14 - $13,912_x000a_FY15-16 - $14,051"/>
    <s v="FY 2013"/>
    <s v="FY15 - general increase for services"/>
    <s v="_x000a_No"/>
    <s v="None"/>
    <s v="None"/>
    <s v="Disability Advisory Commission;_x000a_Commission on Aging"/>
    <s v="Arlington residents aged 60+"/>
    <d v="2016-07-28T10:37:02"/>
    <s v="_x000a_None"/>
    <m/>
    <m/>
    <m/>
    <s v="General Fund Grant Agreement"/>
    <s v="Yes"/>
    <s v="No"/>
    <s v="_x000a_​NB-budget matches PSB."/>
    <s v="JWB-7/6"/>
    <s v="_x000a_​NB-streamlined wording for in-kind contributions to be more concise. Is this care only available to residents 60 years of age and over?"/>
    <s v="_x000a_Needs agreement, performance metrics and program description"/>
    <s v="Item"/>
    <s v="sites/dmf/budget/Lists/NonProfit Tracker"/>
    <x v="4"/>
  </r>
  <r>
    <x v="0"/>
    <s v="I CAN SHINE INC."/>
    <s v="​iCan Bike"/>
    <s v="​Helps individuals with disabilities learn how to ride bikes independently"/>
    <s v="Disability Services"/>
    <s v="DPR"/>
    <s v="April Rosenthal"/>
    <s v="General Fund"/>
    <s v="101.438200.87405.0000.0000.0000"/>
    <s v="_x000a_​Use of County space, one staff person, lodging for two contracted staff, and volunteers."/>
    <n v="8250"/>
    <n v="0"/>
    <x v="57"/>
    <m/>
    <s v="EP"/>
    <s v="_x000a_Contact department staff directly"/>
    <s v="_x000a_​Internal Department Review"/>
    <s v="_x000a_​One week each summer."/>
    <s v="FY11 - $7,500_x000a_FY12 - $5,225_x000a_FY13 - $7,950_x000a_FY14 - $8,250_x000a_FY15 - $8,450"/>
    <s v="FY 2009"/>
    <s v="FY15 - adjusted annually per need of the program"/>
    <s v="_x000a_No"/>
    <s v="None"/>
    <s v="None"/>
    <s v="_x000a_Parks and Recreation Commission"/>
    <s v="Children, teens, parents, guardians, iCan Shine, Kiwanis Club, Girls Out Reach Program, and Volunteers."/>
    <d v="2016-07-28T10:11:07"/>
    <s v="_x000a_https://arlingtonva-my.sharepoint.com/personal/rschmitt_arlingtonva_us/Documents/Non-Profit%20Tracker%20Support/16-152%20%5Bsigned%5D%20iCan%20Shine.pdf"/>
    <s v="https://arlingtonva-my.sharepoint.com/personal/rschmitt_arlingtonva_us/Documents/Non-Profit%20Tracker%20Support/16-152%20%5Bsigned%5D%20iCan%20Shine.pdf"/>
    <m/>
    <m/>
    <s v="Standard Form Agreement"/>
    <s v="Yes"/>
    <s v="No"/>
    <s v="_x000a_​NB-FY17 PSB budget is higher ($15,000)."/>
    <s v="JWB-7/6"/>
    <m/>
    <s v="_x000a_DPR has 15,000 budgeted for this non-profit but they only have an 8,500 expense. Should we be adjusting the budget? Can we provide more detail on the use of facility space and lodging- where exactly- community center, park etc."/>
    <s v="Item"/>
    <s v="sites/dmf/budget/Lists/NonProfit Tracker"/>
    <x v="1"/>
  </r>
  <r>
    <x v="0"/>
    <s v="Jewish Foundation for Group Homes, Inc."/>
    <s v="​Day Support Services"/>
    <s v="_x000a_​Day support services for individuals with intellectual disabilities to help improve their condition or maintain an optimal level of functioning, including self-care, hygiene, eating, toileting, medication management, etc."/>
    <s v="Disability Services"/>
    <s v="DHS"/>
    <s v="La Voyce Reid"/>
    <s v="General Fund"/>
    <s v="101.456000.53206.0000.0000.M425"/>
    <m/>
    <n v="6092"/>
    <n v="0"/>
    <x v="58"/>
    <s v="556-15"/>
    <s v="RFP"/>
    <s v="_x000a_​RFP"/>
    <s v="RFP"/>
    <s v="_x000a_7/1/16 - 6/30/17"/>
    <s v="​FY15 - $14,564_x000a_FY16 - $6,092"/>
    <s v="FY 2015"/>
    <s v="_x000a_Reduced in FY15 due to the number of beds maintained at this group home (1)."/>
    <s v="Yes"/>
    <s v="-attendance sheets_x000a_-individual support plans (ISP)_x000a_-ISP quarterly review reports_x000a_-licensure and corrective action plans_x000a_-client incident reports_x000a_-human rights and licensure reports_x000a_-discharge reports"/>
    <s v="None"/>
    <s v="Commission on Aging; _x000a_Commission on Long Term Care Residences;_x000a_Community Services Board; _x000a_Disability Advisory Commission"/>
    <s v="Adults with intellectual and developmental disabilities participating in day programs"/>
    <d v="2016-08-01T13:15:45"/>
    <s v="_x000a_https://arlingtonva.sharepoint.com/sites/dmf/budget/Lists/NonProfit%20Tracker/Attachments/84/Jewish%20Foundation%20for%20group%20Homes%20556-15.pdf"/>
    <s v="https://arlingtonva.sharepoint.com/sites/dmf/budget/Lists/NonProfit%20Tracker/Attachments/84/Jewish%20Foundation%20for%20group%20Homes%20556-15.pdf"/>
    <m/>
    <m/>
    <s v="Competitively Bid Contract"/>
    <s v="Yes"/>
    <s v="Yes"/>
    <s v="_x000a_​NB-$0 budget in PSB."/>
    <s v="NMB/07/08/2016"/>
    <s v="_x000a_​NB-why did the budget reduce by more than half in FY 2015? Metrics are unknown. reporting requirements start  on page 12 of the contract."/>
    <s v="_x000a_​NB-why did the budget reduce by more than half in FY 2015? Metrics are unknown. Ask about budget location. Is there a renewed contract available? Dept. Answer - Reduced in FY15 due to the number of beds maintained at this group home. There is only 1 there now. The ACCs entered are where the expenses are charged, all budget is currently maintained in 101.456000.53208.0.0.0. The task M425 is used for the electronic health record reporting."/>
    <s v="Item"/>
    <s v="sites/dmf/budget/Lists/NonProfit Tracker"/>
    <x v="1"/>
  </r>
  <r>
    <x v="0"/>
    <s v="Job Discovery, Inc."/>
    <s v="​Vocational/Habilitation Services"/>
    <s v="​Day support and employment services to individuals with intellectual and developmental disabilities"/>
    <s v="Disability Services"/>
    <s v="DHS"/>
    <s v="La Voyce Reid"/>
    <s v="General Fund"/>
    <s v="101.456000.53206.0000.0000.M465_x000a_101.456000.53206.0000.0000.M460"/>
    <m/>
    <n v="63868"/>
    <n v="0"/>
    <x v="59"/>
    <s v="335-10-7"/>
    <s v="_x000a_Rider"/>
    <s v="RFP (Rider)"/>
    <s v="RFP"/>
    <s v="_x000a_4/1/16-6/30/17"/>
    <s v="​FY13-14 - $59,890_x000a_FY15 - $62,616_x000a_FY16 - $63,868"/>
    <s v="FY 2006"/>
    <s v="FY16 - CPI contract"/>
    <s v="_x000a_No"/>
    <s v="TBD, agreement not yet finalized"/>
    <s v="None"/>
    <s v="Disability Advisory Commission;_x000a_Commission on Aging; _x000a_Community Services Board"/>
    <s v="Adults with intellectual and developmental disabilities participating in workforce, local employers"/>
    <d v="2016-08-01T13:16:13"/>
    <s v="_x000a_https://arlingtonva.sharepoint.com/sites/dmf/Pages/PageNotFoundError.aspx?requestUrl=https://arlingtonva.sharepoint.com/sites/dmf/budget/Other%20Budget%20Documents/335-10-7%20JDI%20FY16%20.pdf_x000a_ _x000a_LINK NOT WORKING_x000a_ "/>
    <m/>
    <m/>
    <m/>
    <s v="Rider"/>
    <s v="Yes"/>
    <m/>
    <s v="$0 budget in PSB."/>
    <s v="NMB-07/08/2016"/>
    <s v="_x000a_​NB-FY17 funding number is different than the on-going funding number. Agreement is currently being finalized so no attachment. Metrics will be included in the finalized agreement."/>
    <s v="_x000a_​Nb-ask about budget location and check on status of the agreement in case it has been updated. Dept. Answers -  The ACCs entered are where the expenses are charged, all budget is currently maintained in 101.456000.53206.0.0.0. The task M460/465 is used for the electronic health record reporting. Purchasing still has the rider amendment listed as in process as of 7/22/16._x000a_Column M&amp;Q updated."/>
    <s v="Item"/>
    <s v="sites/dmf/budget/Lists/NonProfit Tracker"/>
    <x v="1"/>
  </r>
  <r>
    <x v="0"/>
    <s v="Job Discovery, Inc."/>
    <s v="Residential Support Services for Intellectually Disabled​"/>
    <s v="​Congregate residential services to individuals with intellectual and developmental disabilities"/>
    <s v="Disability Services"/>
    <s v="DHS"/>
    <s v="Jennifer McKinney Acheson"/>
    <s v="General Fund"/>
    <s v="101.456000.53208.0000.0000.M521"/>
    <m/>
    <n v="63441"/>
    <n v="0"/>
    <x v="60"/>
    <s v="516-12"/>
    <s v="RFP"/>
    <s v="_x000a_​RFP"/>
    <s v="RFP"/>
    <s v="_x000a_7/1/16 - 6/30/17"/>
    <s v="​FY13-14 - $62,813_x000a_FY15-16 - $63,441"/>
    <s v="FY 2006"/>
    <s v="FY15 - COLA"/>
    <s v="Yes"/>
    <s v="-support plans_x000a_-person-centered reviews_x000a_-incident reports, _x000a_-discharge reports_x000a_-licensure and corrective action plans_x000a_-citizen complaints_x000a_-data for in-home services _x000a_-qualitative outcome data"/>
    <s v="None"/>
    <s v="Disability Advisory Commission;_x000a_Commission on Aging; _x000a_Community Services Board"/>
    <s v="Adults with intellectual and developmental disabilities residing in group homes, living independently, and those that receive in-home services"/>
    <d v="2016-08-01T13:16:29"/>
    <s v="_x000a_Original contract:https://arlingtonva.sharepoint.com/sites/dmf/budget/NonProfit%20Agreement%20Library/Job%20Discovery-Residential%20Support%20Services%20for%20ID-ADSD-DHS-516-12%20Amendment%20No%203.pdf_x000a_Contract renewal:https://arlingtonva.sharepoint.com/sites/dmf/budget/Lists/NonProfit%20Tracker/Attachments/87/516-12_NOR_2016.pdf"/>
    <s v="https://arlingtonva.sharepoint.com/sites/dmf/budget/NonProfit%20Agreement%20Library/Job%20Discovery-Residential%20Support%20Services%20for%20ID-ADSD-DHS-516-12%20Amendment%20No%203.pdf"/>
    <s v="https://arlingtonva.sharepoint.com/sites/dmf/budget/Lists/NonProfit%20Tracker/Attachments/87/516-12_NOR_2016.pdf"/>
    <m/>
    <s v="Competitively Bid Contract"/>
    <s v="Yes"/>
    <m/>
    <s v="_x000a_​NB-$0 budget in PSB."/>
    <s v="NMB-07/08/2016"/>
    <s v="_x000a_​NB-looks like multiple contracts are attached, can't tell which metrics are current (think they are start on page 33 of the pdf)."/>
    <s v="_x000a_​NB-ask about the budget location and the contract attachment (maybe pages are out of order?) Dept. Answer - The ACCs entered are where the expenses are charged, all budget is currently maintained in 101.456000.53208.0.0.0. The task M521 is used for the electronic health record reporting.  Contract attached."/>
    <s v="Item"/>
    <s v="sites/dmf/budget/Lists/NonProfit Tracker"/>
    <x v="1"/>
  </r>
  <r>
    <x v="0"/>
    <s v="Just Neighbors Ministry, Inc."/>
    <s v="Immigrant Legal Services​"/>
    <s v="Provide on-site legal clinics to help immigrants receive work authorizations, facilitate family unification, and assist with domestic violence issues"/>
    <s v="Legal Services"/>
    <s v="CPHD"/>
    <s v="Rolda Nedd"/>
    <s v="Community Development Fund"/>
    <s v="101.456300.72409.0000.CS17.6DJN​"/>
    <m/>
    <n v="0"/>
    <n v="20000"/>
    <x v="8"/>
    <m/>
    <s v="EP"/>
    <s v="​Applied to the Community Development Fund"/>
    <s v="CDCAC"/>
    <s v="_x000a_7/1/16 - 6/30/17"/>
    <s v="FY08-12 - $20,000_x000a_FY13-16 - $18,000"/>
    <s v="FY 2004"/>
    <s v="_x000a_FY17 organizations that received less than $20K in prior years were increased in funding.​"/>
    <s v="Yes"/>
    <s v="# domestic violence (VAWA) cases filed      _x000a_# work authorizations processed                            _x000a_# family unifications processed_x000a_# customer service surveys completed _x000a_% of clients satisfied_x000a_# Professional Volunteer Hours_x000a_# non-professional volunteer hours_x000a_$ Value of volunteer hours"/>
    <s v="None"/>
    <s v="Community Development Citizens Advisory Commission"/>
    <s v="Immigrants seeking citizenship and/or protection from domestic violence"/>
    <d v="2016-08-01T12:53:09"/>
    <s v="_x000a_https://arlingtonva.sharepoint.com/sites/dmf/budget/Lists/NonProfit%20Tracker/Attachments/34/JNMI%202017.pdf"/>
    <s v="https://arlingtonva.sharepoint.com/sites/dmf/budget/Lists/NonProfit%20Tracker/Attachments/34/JNMI%202017.pdf"/>
    <m/>
    <m/>
    <s v="General Fund Grant Agreement"/>
    <s v="Yes"/>
    <s v="Yes"/>
    <s v="_x000a_​NB-budget matches the FY17 CD Fund table; money is budgeted to task after adoption."/>
    <s v="NMB-07/07/2016"/>
    <s v="_x000a_​NB-take out &quot;CSBG to&quot; in the description of services (copy error). Should Commission on Women be added since the nonprofit works on domestic violence?"/>
    <m/>
    <s v="Item"/>
    <s v="sites/dmf/budget/Lists/NonProfit Tracker"/>
    <x v="0"/>
  </r>
  <r>
    <x v="0"/>
    <s v="L Arche Inc."/>
    <s v="​Residential Services for IDD Adults"/>
    <s v="​Residential services for individuals with intellectual disabilities including intensive, supervised and supportive residential services"/>
    <s v="Disability Services"/>
    <s v="DHS"/>
    <s v="Jennifer McKinney Acheson"/>
    <s v="General Fund"/>
    <s v="101.456000.53208.0000.0000.M521"/>
    <m/>
    <n v="92098"/>
    <n v="0"/>
    <x v="61"/>
    <s v="286-10"/>
    <s v="RFP"/>
    <s v="_x000a_​RFP"/>
    <s v="RFP"/>
    <s v="_x000a_7/1/16 - 6/30/17"/>
    <s v="FY13-14 - $91,186_x000a_FY15 - $92,098"/>
    <s v="FY 2006"/>
    <s v="FY15 - COLA"/>
    <s v="_x000a_No"/>
    <s v="None"/>
    <s v="None"/>
    <s v="Disability Advisory Commission;_x000a_Commission on Aging; _x000a_Community Services Board"/>
    <s v="Adults with intellectual and developmental disabilities residing in group homes, living independently, and those that receive in-home services"/>
    <d v="2016-08-01T13:16:51"/>
    <s v="_x000a_https://arlingtonva.sharepoint.com/sites/dmf/budget/Lists/NonProfit%20Tracker/Attachments/91/L'Arche%20Renewal%20Contract%20No%20%20286-10%20FY16.pdf_x000a_https://arlingtonva.sharepoint.com/sites/dmf/budget/Lists/NonProfit%20Tracker/Attachments/91/286-10%20%20L%20Arche.pdf"/>
    <s v="https://arlingtonva.sharepoint.com/sites/dmf/budget/Lists/NonProfit%20Tracker/Attachments/91/L'Arche%20Renewal%20Contract%20No%20%20286-10%20FY16.pdf"/>
    <s v="https://arlingtonva.sharepoint.com/sites/dmf/budget/Lists/NonProfit%20Tracker/Attachments/91/286-10%20%20L%20Arche.pdf"/>
    <m/>
    <s v="Competitively Bid Contract"/>
    <s v="Yes"/>
    <m/>
    <s v="_x000a_​NB-$0 budget in PSB. Metrics are unknown."/>
    <s v="NMB-07/08/2016"/>
    <s v="_x000a_​NB-ask about the budget ACC."/>
    <s v="_x000a_​The ACCs entered are where the expenses are charged, all budget is currently maintained in 101.456000.53208.0.0.0. The task M521 is used for the electronic health record reporting. Metrics are unknown, to the best of ADSD knowledge, none exist."/>
    <s v="Item"/>
    <s v="sites/dmf/budget/Lists/NonProfit Tracker"/>
    <x v="1"/>
  </r>
  <r>
    <x v="0"/>
    <s v="Leadership Arlington"/>
    <s v="Volunteer Arlington"/>
    <s v="Provision of volunteer management services for Arlington County"/>
    <s v="Civic Engagement/Community Outreach"/>
    <s v="DHS"/>
    <s v="Anita Friedman"/>
    <s v="General Fund"/>
    <s v="101.437405.51104.0000.0000.0000"/>
    <n v="0"/>
    <n v="241500"/>
    <n v="0"/>
    <x v="62"/>
    <s v="16-020-RFP"/>
    <s v="RFP"/>
    <s v="None"/>
    <s v="Dept. Internal Review"/>
    <s v="6/17/16-5/31/19"/>
    <s v="FY16-$75,000 (one-time funding for start-up costs)"/>
    <s v="FY 2016"/>
    <s v="FY17 - funding increased to reflect annual contract costs."/>
    <s v="Yes"/>
    <s v="-website visits_x000a_-volunteers registered_x000a_-new organizations registered_x000a_-opportunities posted_x000a_-number of walk-ins/phone calls_x000a_-number of unique news/media posts_x000a_-number of new targeted campaigns_x000a_-social media growth_x000a_-number of referrals generated online_x000a_-number of fee for service events (and revenue generated)_x000a_-number of workshops/trainings_x000a_-number of participants at all brown bags, events, workshop/trainings_x000a_-number of community events attended_x000a_-new funding generated_x000a_-satisfaction survey results"/>
    <s v="None"/>
    <s v="Volunteer Arlington Advisory Task Force"/>
    <s v="Arlington Community Residents"/>
    <d v="2016-10-06T00:00:00"/>
    <m/>
    <s v="https://arlingtonva.sharepoint.com/sites/dmf/budget/_layouts/15/guestaccess.aspx?guestaccesstoken=pZvRcLOTEXP59f%2bKi2o06LithO6H5q8ZCZCP%2f%2bFHVaU%3d&amp;docid=2_113190903ac1d47a6b79638e92e116e51&amp;rev=1"/>
    <m/>
    <m/>
    <s v="Contract"/>
    <s v="Yes"/>
    <m/>
    <m/>
    <s v="NMB"/>
    <m/>
    <m/>
    <m/>
    <m/>
    <x v="1"/>
  </r>
  <r>
    <x v="0"/>
    <s v="Legal Aid Justice Center  "/>
    <s v="Immigrant Advocacy Center​"/>
    <s v="​Helps low-income immigrant workers and their families build assets and increase self-sufficiency by offering legal assistance and information"/>
    <s v="Legal Services"/>
    <s v="CPHD"/>
    <s v="Rolda Nedd"/>
    <s v="Community Development Fund"/>
    <s v="101.456300.72409.0000.CS17.6DVJ"/>
    <m/>
    <n v="0"/>
    <n v="20000"/>
    <x v="8"/>
    <m/>
    <s v="EP"/>
    <s v="​Applied to the Community Development Fund"/>
    <s v="CDCAC"/>
    <s v="_x000a_7/1/16 - 6/30/17"/>
    <s v="FY08-12 - $20,000_x000a_FY13-16 - $18,000"/>
    <s v="FY 2006"/>
    <s v="_x000a_FY17 organizations receiving less than $20,000 had their funding increased.​"/>
    <s v="Yes"/>
    <s v="# cases opened for legal representation for Arlington residents during evaluation period_x000a_# Arlington residents participating in in-depth seminars_x000a_# cases closed with results in clients favor_x000a_# clients advised and referred to appropriate services_x000a_# of Clients reporting satisfaction/clients surveyed"/>
    <s v="None"/>
    <s v="Community Development Citizens Advisory Commission"/>
    <s v="Immigrant laborers​"/>
    <d v="2016-08-01T12:53:02"/>
    <s v="_x000a_https://arlingtonva.sharepoint.com/sites/dmf/budget/Lists/NonProfit%20Tracker/Attachments/33/LAJC%20-%20CSBG%20FY16.pdf"/>
    <s v="https://arlingtonva.sharepoint.com/sites/dmf/budget/Lists/NonProfit%20Tracker/Attachments/33/LAJC%20-%20CSBG%20FY16.pdf"/>
    <m/>
    <m/>
    <s v="General Fund Grant Agreement"/>
    <s v="Yes"/>
    <s v="Yes"/>
    <s v="_x000a_​NB-budget matches the FY17 CD Fund table; money is budgeted to task after adoption."/>
    <s v="NMB-07/07/2016"/>
    <s v="_x000a_​NB-take out &quot;CSBG to&quot; off the description of services (copy error). Should add that funding switched from CDBG to CSBG in FY 2008 to the funding history."/>
    <m/>
    <s v="Item"/>
    <s v="sites/dmf/budget/Lists/NonProfit Tracker"/>
    <x v="0"/>
  </r>
  <r>
    <x v="0"/>
    <s v="Legal Services of Northern Virginia "/>
    <s v="​Legal Services"/>
    <s v="​Legal assistance funded by Title III-B of the Older Americans Act to provide legal services and outreach to persons aged 60+ in social or economic need"/>
    <s v="Legal Services"/>
    <s v="DHS"/>
    <s v="Maimoona Bah-Duckenfield"/>
    <s v="Regional Contributions"/>
    <s v="101.456016.91104.0000.0000.0000 101.456016.91104.0000.4000.4041 101.456016.91104.0000.4020.4043 101.456016.91104.0000.4020.4044_x000a_101.456016.91104.0000.4000.0000"/>
    <m/>
    <n v="430455"/>
    <n v="0"/>
    <x v="63"/>
    <s v="368-10"/>
    <s v="EP"/>
    <s v="_x000a_Regional authorized by County Board"/>
    <s v="Regional Contribution"/>
    <s v="_x000a_7/1/16 - 6/30/17"/>
    <s v="​FY13-14 - $426,193_x000a_FY15-16 - $430,455"/>
    <s v="FY 2013"/>
    <s v="FY 15 COLA"/>
    <s v="_x000a_No"/>
    <s v="None"/>
    <s v="None"/>
    <s v="_x000a_​Commission on Aging"/>
    <s v="Arlington residents aged 60+"/>
    <d v="2016-07-28T15:35:29"/>
    <s v="_x000a_https://arlingtonva.sharepoint.com/sites/dmf/budget/Other%20Budget%20Documents/Legal%20Services%20368-10A7.pdf"/>
    <s v="https://arlingtonva.sharepoint.com/sites/dmf/budget/Other%20Budget%20Documents/Legal%20Services%20368-10A7.pdf"/>
    <m/>
    <m/>
    <s v="General Fund Grant Agreement"/>
    <s v="Yes"/>
    <m/>
    <s v="_x000a_​NB-budget matches PSB."/>
    <s v="JWB-7/6"/>
    <m/>
    <m/>
    <s v="Item"/>
    <s v="sites/dmf/budget/Lists/NonProfit Tracker"/>
    <x v="4"/>
  </r>
  <r>
    <x v="0"/>
    <s v="Liberty's Promise"/>
    <s v="Empowering Immigrant Youth​"/>
    <s v="Provides internship and after-school civic engagement program for low-income immigrant youth at Wakefield High School."/>
    <s v="Education/Job Training"/>
    <s v="CPHD"/>
    <s v="Caitlin Jones"/>
    <s v="Community Development Fund"/>
    <s v="206.456300.72405.0000.0642.6DLB​"/>
    <m/>
    <n v="0"/>
    <n v="20000"/>
    <x v="8"/>
    <m/>
    <s v="EP"/>
    <s v="​Applied to the Community Development Fund "/>
    <s v="CDCAC"/>
    <s v="_x000a_7/1/16 - 6/30/17"/>
    <s v="​FY16 - $18,000"/>
    <s v="FY 2016"/>
    <s v="FY17 - non-profits receiving less than $20,000 in CDBG funds in prior years were given an increase for"/>
    <s v="Yes"/>
    <s v="# youth to participate in the Civics and Citizenship after school program_x000a_# youth who successfully complete Civics and Citizenship (6+ sessions)_x000a_# youth who participate in job skills training sessions_x000a_% of students who report feeling better prepared for employment in satisfaction survey_x000a_% of students who report feeling more involved in the community in satisfaction survey_x000a_% of students who report feeling better prepared for college in satisfaction survey_x000a_# youth to complete an internship_x000a_# / % of youth to create a resume/cover letter_x000a_% of internship participants who feel more comfortable in the American workplace_x000a_% of internship participants who better understand the expectations in a work environment_x000a_% of in internship participants who feel more prepared to apply for a job on their own."/>
    <s v="None"/>
    <s v="Community Development Citizens Advisory Commission"/>
    <s v="Immigrant youths, Arlington Public Schools"/>
    <d v="2016-08-01T12:46:25"/>
    <s v="_x000a_https://arlingtonva.sharepoint.com/sites/dmf/budget/Lists/NonProfit%20Tracker/Attachments/21/LIBERTY%20FY16.pdf"/>
    <s v="https://arlingtonva.sharepoint.com/sites/dmf/budget/Lists/NonProfit%20Tracker/Attachments/21/LIBERTY%20FY16.pdf"/>
    <m/>
    <m/>
    <s v="General Fund Grant Agreement"/>
    <s v="Yes"/>
    <s v="Yes"/>
    <s v="_x000a_​NB-budget matches the FY17 CD Fund table; money is budgeted to task after adoption."/>
    <s v="NMB-07/07/2016"/>
    <s v="_x000a_​NB-should we add APS as a stakeholder and parents too?"/>
    <s v="_x000a_​NB-agreement is missing page 23.  That's why I think the metrics in the agreement don't match the tracker."/>
    <s v="Item"/>
    <s v="sites/dmf/budget/Lists/NonProfit Tracker"/>
    <x v="0"/>
  </r>
  <r>
    <x v="0"/>
    <s v="Linden Resources, Inc."/>
    <s v="​Vocational/Habilitation Services"/>
    <s v="​Vocational program for individuals with mental illnesses and intellectual disabilities"/>
    <s v="Disability Services"/>
    <s v="DHS"/>
    <s v="La Voyce Reid"/>
    <s v="General Fund"/>
    <s v="101.434000.53206.0000.0000.0000_x000a_101.456000.53206.0000.0000.M425_x000a_101.456000.53206.0000.0000.M430_x000a_101.456000.53206.0000.0000.M460_x000a_101.456000.53206.0000.0000.M465"/>
    <m/>
    <n v="379600"/>
    <n v="0"/>
    <x v="64"/>
    <s v="16-323-5-R"/>
    <s v="_x000a_Rider"/>
    <s v="_x000a_​RFP (Rider)"/>
    <s v="RFP"/>
    <s v="_x000a_4/1/16-6/30/17​"/>
    <s v="​FY13-14 - $346,297_x000a_FY15 - $362,054_x000a_FY16 - $379,600"/>
    <s v="FY 2006"/>
    <s v="FY16 - CPI contract"/>
    <s v="Yes"/>
    <s v="-Monthly state performance utilization reports and referral reports_x000a_-quarterly individual service plan progress reports_x000a_-annual outcome measures report_x000a_-critical incident report and internal investigation reports as they occur"/>
    <s v="None"/>
    <s v="Disability Advisory Commission;_x000a_Commission on Aging; _x000a_Community Services Board"/>
    <s v="County residents with intellectual disabilities "/>
    <d v="2016-08-01T13:17:04"/>
    <s v="_x000a_https://arlingtonva.sharepoint.com/sites/dmf/budget/Lists/NonProfit%20Tracker/Attachments/95/16-323-5-R%20%20%20Linden%20Resources%20Rider%20Agreement.pdf"/>
    <s v="https://arlingtonva.sharepoint.com/sites/dmf/budget/Lists/NonProfit%20Tracker/Attachments/95/16-323-5-R%20%20%20Linden%20Resources%20Rider%20Agreement.pdf"/>
    <m/>
    <m/>
    <s v="Rider"/>
    <s v="Yes"/>
    <s v="Yes"/>
    <s v="_x000a_​NB-$0 budget in PSB."/>
    <s v="NMB-07/08/2016"/>
    <s v="_x000a_​NB-metrics start in Fairfax agreement, section 7.3."/>
    <s v="_x000a_​NB-ask about budget location. Dept. Answer - Account codes modified in column H. The ACCs entered are where the expenses are charged, all budget is currently maintained in 101.456000.53206.0.0.0. The tasks listed are used for the electronic health record reporting. Please note that NA 434000 is no longer used, all charges posted to NA 437405 going forward. Also the ACC 101.433500.53211.0000.4440.M320 was a one time task for this vendor to complete a print job, not associated with the agreement and should not be included."/>
    <s v="Item"/>
    <s v="sites/dmf/budget/Lists/NonProfit Tracker"/>
    <x v="1"/>
  </r>
  <r>
    <x v="0"/>
    <s v="Linden Resources, Inc."/>
    <s v="Vocational/Habilitation Services "/>
    <s v="​Vocational/habilitation services for clients with mental illness providing employment opportunities in group and supported environments"/>
    <s v="Disability Services"/>
    <s v="DHS"/>
    <s v="Jose Campos"/>
    <s v="General Fund"/>
    <s v="101.456000.52155.0000.3300.1430"/>
    <m/>
    <n v="39879"/>
    <n v="0"/>
    <x v="65"/>
    <s v="335-10-10"/>
    <s v="_x000a_Rider"/>
    <s v="(RFP (Rider)"/>
    <s v="RFP"/>
    <s v="_x000a_7/1/16 - 6/30/17"/>
    <s v="FY13 - $39,714_x000a_FY14 - $35,462_x000a_FY15-16 - $39,879"/>
    <s v="Unknown"/>
    <s v="_x000a_Amount was adjusted lower in FY17 due to the transitioning the non-profit ending the services in FY17."/>
    <s v="Yes"/>
    <s v="Program manager s track progress of clients through case management."/>
    <s v="_x000a_​Decreased usage due to less demand of clients."/>
    <s v="_x000a_Community Services Board"/>
    <s v="Community Service Board (CSB), Behavioral Health Division (BHD) clients"/>
    <d v="2016-08-01T12:50:00"/>
    <s v="_x000a_https://arlingtonva.sharepoint.com/sites/dmf/budget/Other%20Budget%20Documents/20160509174321845.pdf"/>
    <s v="https://arlingtonva.sharepoint.com/sites/dmf/budget/Other%20Budget%20Documents/20160509174321845.pdf"/>
    <m/>
    <m/>
    <s v="Contract"/>
    <s v="Yes"/>
    <s v="Yes"/>
    <s v="_x000a_NB-​$0 budget in PSB."/>
    <s v="NMB-7/7/16"/>
    <m/>
    <s v="_x000a_​rider agreement has been requested from purchasing; why are there two lines that sound like they are for the same service?"/>
    <s v="Item"/>
    <s v="sites/dmf/budget/Lists/NonProfit Tracker"/>
    <x v="1"/>
  </r>
  <r>
    <x v="0"/>
    <s v="Literacy Council of Northern Virginia"/>
    <s v="Literacy Programs"/>
    <s v="_x000a_Serves ~1,500 beginning-level English language and literacy adult learners"/>
    <s v="Education/Job Training"/>
    <s v="Libraries"/>
    <s v="Joseph Barksdale"/>
    <s v="Regional Contributions"/>
    <s v="101.456060.91104.0000.0000.0000"/>
    <m/>
    <n v="23457"/>
    <n v="0"/>
    <x v="66"/>
    <m/>
    <s v="EP"/>
    <s v="_x000a_​The Literacy Council sends an annual funding request to the Libraries Department with any supplemental information to support their funding request. The funding request is then approved by the County Board"/>
    <s v="_x000a_​Internal Department Review"/>
    <s v="_x000a_7/1/16 - 6/30/17"/>
    <s v="FY13-14 - $23,225_x000a_FY15-16 - $23,457"/>
    <s v="1970s"/>
    <s v="FY14 - $232 for a standard increase"/>
    <s v="Yes"/>
    <s v="# of participants who attained customer service skills;_x000a_# of participants attained wellness and healthy lifestyles;_x000a_# of students who entered employment; _x000a_# who enrolled in additional education;_x000a_# improved employability  and technology skills; _x000a_# of students with increased involvement in their children's education; _x000a_# of students with increased involvement in community activities; _x000a_# who retained employment and strengthened family."/>
    <s v="None"/>
    <s v="None"/>
    <s v="Citizens who are non-native speakers and their family members."/>
    <d v="2016-07-28T09:45:13"/>
    <s v="_x000a_None"/>
    <m/>
    <m/>
    <m/>
    <s v="Exempt Purchase"/>
    <s v="Yes"/>
    <s v="No"/>
    <s v="_x000a_​NB-budget matches PSB."/>
    <s v="JWB-7/6"/>
    <m/>
    <m/>
    <s v="Item"/>
    <s v="sites/dmf/budget/Lists/NonProfit Tracker"/>
    <x v="4"/>
  </r>
  <r>
    <x v="0"/>
    <s v="Marine Corps Marathon"/>
    <s v="Marine Corps Marathon"/>
    <s v="Marine Corps Marathon is an annual marathon composed of 30,000 runners held in Arlington and Washington D.C.  AED facilitates an annual County event sponsorship along with coordination of in-kind services from many County departments. "/>
    <s v="Other"/>
    <s v="AED"/>
    <s v="Emily Cassell"/>
    <s v="Non-Departmental"/>
    <s v="101.434000.91102.0000.0000.0000"/>
    <s v="In-kind services offered from many County departments including AED, DES, ACPD, ACFD and DPR.        "/>
    <n v="55000"/>
    <m/>
    <x v="67"/>
    <m/>
    <s v="EP"/>
    <s v="Marine Corps Marathon staff presents a funding and in-kind services agreement each year."/>
    <s v="AED will compare agreement with the previous year and review with the County Attorney's office. AED determines changes in promotional events, post-race events, sponsorships and other meaningful event changes. Collectively the parties both agree to a set of in-kind services provided by the county. "/>
    <s v="_x000a_7/1/16 - 6/30/17"/>
    <s v="FY11-16- $55,000"/>
    <s v="FY 2006"/>
    <s v="N/A"/>
    <s v="Yes"/>
    <s v="AED tracks hotel average daily rate and occupancy during the event dates to determine the events impact on local tourism. "/>
    <s v="None"/>
    <s v="_x000a_​Economic Development Commission"/>
    <s v="County hotels, local businesses, and event attendees"/>
    <d v="2016-08-15T00:00:00"/>
    <s v="Yes"/>
    <s v="https://arlingtonva.sharepoint.com/sites/dmf/budget/_layouts/15/guestaccess.aspx?guestaccesstoken=ASsp6Ui537xTt1RW%2fDg6KYLZLsgo1uf0RWzxfXC7xn8%3d&amp;docid=2_105092e273999447287fe7f57d8bb54ec&amp;rev=1"/>
    <m/>
    <m/>
    <s v="MOU"/>
    <s v="No"/>
    <m/>
    <s v="Paid out of NON-D"/>
    <s v="JWB-8/8"/>
    <s v="8/8  waiting on funding information"/>
    <m/>
    <m/>
    <m/>
    <x v="3"/>
  </r>
  <r>
    <x v="0"/>
    <s v="Mary Marshall Memorial Scholarship"/>
    <s v="​Mary Marshall Scholarship Fund"/>
    <s v="The Mary Marshall Memorial Scholarship was established by the Arlington County Board in 1994 to honor the memory of Mary Marshall"/>
    <s v="Education/Job Training"/>
    <s v="DMF"/>
    <s v="Joseph Barksdale"/>
    <s v="Regional Contributions"/>
    <s v="101.456004.91104.0000.0000.0000"/>
    <m/>
    <n v="12600"/>
    <n v="0"/>
    <x v="68"/>
    <m/>
    <s v="EP"/>
    <s v="_x000a_​A funding request is sent to the County Manager's Office for consideration and approval by the County Board."/>
    <s v="_x000a_​Internal Department Review"/>
    <s v="_x000a_7/1/16 - 6/30/17"/>
    <s v="FY12-16 - $12,600"/>
    <s v="FY 1994"/>
    <s v="FY12 - The scholarship fund was adjusted to allow for an additional scholarship recipient and the fund is at its current amount of $12,600 with eight scholarships offered each year"/>
    <s v="Yes"/>
    <s v="The scholarship fund is managed through the Arlington Community Foundation who monitors: _x000a_# of qualified applications they receive annually;_x000a_# of current student grantees who apply for an additional year of scholarship;_x000a_GPA #'s of the scholarship grantees;_x000a_the graduation rate of the scholarship students. The demographics of both the applicants and grantees are also monitored to ensure they both mirror the unique demographic of Arlington County."/>
    <s v="None"/>
    <s v="_x000a_​Arlington Community Foundation"/>
    <s v="Scholarship recipients"/>
    <d v="2016-07-28T09:59:00"/>
    <s v="_x000a_https://arlingtonva.sharepoint.com/sites/dmf/budget/Lists/NonProfit%20Tracker/Attachments/142/Mary%20Marshall%20Scholarship%20Fund%20Agreement%20FY15.pdf"/>
    <s v="https://arlingtonva.sharepoint.com/sites/dmf/budget/Lists/NonProfit%20Tracker/Attachments/142/Mary%20Marshall%20Scholarship%20Fund%20Agreement%20FY15.pdf"/>
    <m/>
    <m/>
    <s v="Memorandum of Understanding"/>
    <s v="No"/>
    <s v="Yes"/>
    <m/>
    <s v="JWB-7/6"/>
    <m/>
    <m/>
    <s v="Item"/>
    <s v="sites/dmf/budget/Lists/NonProfit Tracker"/>
    <x v="4"/>
  </r>
  <r>
    <x v="0"/>
    <s v="MVLE, Inc."/>
    <s v="​Vocational/Habilitation Services"/>
    <s v="​Custodial services and automobile cleaning/detailing services provided to the County with Department of Human Services clients with a primary diagnosis of intellectual and developmental disabilities. Also provides day support and employment services to individuals with intellectual and developmental disabilities."/>
    <s v="Disability Services"/>
    <s v="DHS"/>
    <s v="La Voyce Reid"/>
    <s v="General Fund"/>
    <s v="101.456000.53206.0000.0000.M425_x000a_101.456000.53206.0000.0000.M465_x000a_101.456000.53206.0000.0000.M460_x000a_101.456000.53206.0000.0000.M430"/>
    <m/>
    <n v="444735"/>
    <n v="0"/>
    <x v="69"/>
    <s v="16-323-6-R"/>
    <s v="_x000a_Rider"/>
    <s v="_x000a_​RFP (Rider)"/>
    <s v="RFP"/>
    <s v="_x000a_​4/1/16-6/30/17"/>
    <s v="​FY13 -14 - $279,079_x000a_FY15 - 16 - $444,735"/>
    <s v="FY 2013"/>
    <s v="FY16 - CPI contract"/>
    <s v="Yes"/>
    <s v="-Monthly state performance utilization reports and referral reports_x000a_-quarterly individual service plan progress reports_x000a_-annual outcome measures report_x000a_-critical incident report and internal investigation reports as they occur"/>
    <s v="None"/>
    <s v="Disability Advisory Commission;_x000a_Commission on Aging; _x000a_Community Services Board"/>
    <s v="County residents with intellectual disabilities"/>
    <d v="2016-08-01T13:17:14"/>
    <s v="_x000a_https://arlingtonva.sharepoint.com/sites/dmf/budget/Lists/NonProfit%20Tracker/Attachments/96/16-323-6-R%20%20%20MVLE%20Rider%20Agreement.pdf"/>
    <s v="https://arlingtonva.sharepoint.com/sites/dmf/budget/Lists/NonProfit%20Tracker/Attachments/96/16-323-6-R%20%20%20MVLE%20Rider%20Agreement.pdf"/>
    <m/>
    <m/>
    <s v="Rider"/>
    <s v="Yes"/>
    <s v="Yes"/>
    <s v="_x000a_NB-$0 budget in PSB."/>
    <s v="NMB-07/11/2016"/>
    <s v="_x000a_​NB-For metrics, see Fairfax agreement under section 7.3 (starts on page 24 of the contract pdf)."/>
    <s v="_x000a_​NB-ask about budget location. Dept. Answer -  The ACCs entered are where the expenses are charged, all budget is currently maintained in 101.456000.53206.0.0.0. The tasks are used for the electronic health record reporting. This one is on a month to month but will be re-bid in July."/>
    <s v="Item"/>
    <s v="sites/dmf/budget/Lists/NonProfit Tracker"/>
    <x v="1"/>
  </r>
  <r>
    <x v="0"/>
    <s v="National Rehabilitation and Rediscovery Foundation"/>
    <s v="​Dance and Movement Workshop"/>
    <s v="Provides dance and movement workshops to Arlington County Residents with mobility and sensory-based disabilities to increase their physical and psychosocial health and recreational opportunities"/>
    <s v="Disability Services"/>
    <s v="CMO"/>
    <s v="Anthonia Sowho"/>
    <s v="Regional Contributions"/>
    <s v="101.456071.91104.0000.0000.0000"/>
    <m/>
    <n v="11059"/>
    <n v="0"/>
    <x v="70"/>
    <m/>
    <s v="EP"/>
    <s v="Biennial application and request for proposal"/>
    <s v="​Application is reviewed by the Disability Advisory Commission."/>
    <s v="_x000a_7/1/16 - 6/30/17"/>
    <s v="FY10-13 - $10,646_x000a_FY14-16 - $11,059"/>
    <s v="FY 2001"/>
    <s v="_x000a_FY14, general increase for services"/>
    <s v="Yes"/>
    <s v="-Organization must provide 30-32 dance/movement sessions and a combination of 8-10 workshops annually for Arlington County residents with physical and sensory-based disabilities.  _x000a_-Through program evaluations, 90% of participants will report an improvement from the program in at least one of the following categories:  balance and coordination, overall flexibility and mobility, self-confidence, functional independence, community integration especially with mobility issues, social competency skills, group interaction, and cognitive processing skills. _x000a_-Information presentations will be facilitated at public forums and professional conferences with a goal of 4 per year."/>
    <s v="None"/>
    <s v="Disability Advisory Commission"/>
    <s v="Residents with mobility and sensory based disabilities, their family members, the community"/>
    <d v="2016-07-28T14:59:07"/>
    <s v="_x000a_None"/>
    <m/>
    <m/>
    <m/>
    <s v="Exempt Purchase"/>
    <s v="No"/>
    <s v="No"/>
    <s v="_x000a_​NB-budget matches PSB."/>
    <s v="JWB-7/6"/>
    <s v="need agreement, may want to reduce performance metrics"/>
    <m/>
    <s v="Item"/>
    <s v="sites/dmf/budget/Lists/NonProfit Tracker"/>
    <x v="4"/>
  </r>
  <r>
    <x v="0"/>
    <s v="Neighborhood Health"/>
    <s v="​Dental Services"/>
    <s v="Provide dental care for clients for insured Arlington residents aged 3 - 59 for two days a week"/>
    <s v="Health/Counseling Services"/>
    <s v="DHS"/>
    <s v="Errol Chin-Loy"/>
    <s v="In-Kind Contribution"/>
    <s v="_x000a_​N/A"/>
    <s v="Use of County Space"/>
    <n v="0"/>
    <n v="0"/>
    <x v="2"/>
    <m/>
    <s v="_x000a_MOU"/>
    <s v="_x000a_A funding request is sent to department during the budget process._x000a_"/>
    <s v="_x000a_​Board Award"/>
    <s v="_x000a_7/1/16 - 6/30/17"/>
    <s v="N/A"/>
    <s v="N/A"/>
    <s v="_x000a_​None"/>
    <s v="_x000a_No"/>
    <s v="None"/>
    <s v="None"/>
    <s v="None"/>
    <s v="Insured residents aged 3 - 59"/>
    <d v="2016-08-01T12:56:27"/>
    <s v="_x000a_https://arlingtonva.sharepoint.com/sites/dmf/budget/NonProfit%20Agreement%20Library/NeighborhoodHealth-DHS-PHD-MOA.pdf"/>
    <s v="https://arlingtonva.sharepoint.com/sites/dmf/budget/NonProfit%20Agreement%20Library/NeighborhoodHealth-DHS-PHD-MOA.pdf"/>
    <m/>
    <m/>
    <s v="Memorandum of Understanding"/>
    <s v="No"/>
    <s v="No"/>
    <s v="_x000a_​NB-n/a, in-kind contribution."/>
    <s v="NMB-07/08/2016"/>
    <s v="_x000a_​NB-no MOU attached. Don't understand community stakeholder explanation."/>
    <s v="_x000a_​NB-how is this grouped connected to Arlington Free Clinic? it looks like they both provide dental services using DHS space.  Please elaborate on your community stakeholders. Not connected to Arlington Free Clinic, just use DHS space on different days of the week."/>
    <s v="Item"/>
    <s v="sites/dmf/budget/Lists/NonProfit Tracker"/>
    <x v="3"/>
  </r>
  <r>
    <x v="0"/>
    <s v="Northern Virginia Dental Clinic"/>
    <s v="Dental Services"/>
    <s v="Oral health care services for low-income, uninsured and under-served residents in Arlington and Northern Virginia"/>
    <s v="Health/Counseling Services"/>
    <s v="CPHD"/>
    <s v="Rolda Nedd"/>
    <s v="Community Development Fund"/>
    <s v="101.456300.72409.0000.CS17.6DDC"/>
    <m/>
    <n v="0"/>
    <n v="20000"/>
    <x v="8"/>
    <m/>
    <s v="EP"/>
    <s v="​Applied to the Community Development Fund"/>
    <s v="CDCAC"/>
    <s v="_x000a_7/1/16 - 6/30/17"/>
    <s v="​FY15 - $16,000_x000a_FY16 - $0 (did not apply)"/>
    <s v="FY 2015"/>
    <s v="_x000a_FY17 - funding increased for organizations receiving less than $20,000."/>
    <s v="Yes"/>
    <s v="# new patients accepted into the program_x000a_# and % of accepted clients who successfully receive dental care and achieve improved oral health_x000a_# hours expected service from recruited professionals (dentists and hygienists)                      _x000a_% customer service survey completed/client satisfaction            _x000a_Total dollar value of in-kind services or donated goods"/>
    <s v="None"/>
    <s v="Community Development Citizens Advisory Committee"/>
    <s v="Low income persons in need of dental care"/>
    <d v="2016-08-01T12:53:17"/>
    <s v="_x000a_https://arlingtonva.sharepoint.com/sites/dmf/budget/NonProfit%20Agreement%20Library/Northern%20Virginia%20Dental%20Clinic-Dental%20Clinic-CPHD-FY15%20Agreement.docx?d=w5cc2ca1aab32477b8d4b271a5eb5963e_x000a_ "/>
    <s v="https://arlingtonva.sharepoint.com/sites/dmf/budget/NonProfit%20Agreement%20Library/Northern%20Virginia%20Dental%20Clinic-Dental%20Clinic-CPHD-FY15%20Agreement.docx?d=w5cc2ca1aab32477b8d4b271a5eb5963e"/>
    <m/>
    <m/>
    <s v="General Fund Grant Agreement"/>
    <s v="Yes"/>
    <s v="No"/>
    <s v="_x000a_​NB-budget matches the FY17 CD Fund table; money is budgeted to task after adoption."/>
    <s v="NMB-07/07/2016"/>
    <s v="_x000a_​NB-take out &quot;CSBG to&quot; from the description services (copy error). Don't see agreement attached. Check to see if any commissions should be added (Health Systems one maybe)."/>
    <m/>
    <s v="Item"/>
    <s v="sites/dmf/budget/Lists/NonProfit Tracker"/>
    <x v="0"/>
  </r>
  <r>
    <x v="0"/>
    <s v="Northern Virginia Dental Clinic"/>
    <s v="Dental Services"/>
    <s v="​Dental services for low income adults referred by DHS staff"/>
    <s v="Health/Counseling Services"/>
    <s v="DHS"/>
    <s v="Diane Alvira"/>
    <s v="General Fund"/>
    <s v="101.437405.51108.0000.0000.NVDC"/>
    <m/>
    <n v="25250"/>
    <n v="0"/>
    <x v="71"/>
    <s v="16-392"/>
    <s v="_x000a_MOU"/>
    <s v="A funding request is sent to the department during the budget process. Organization may choose to contact and/or submit a funding request to the County Board."/>
    <s v="_x000a_​Board Award"/>
    <s v="_x000a_7/1/16 - 6/30/17"/>
    <s v="FY13-14 - $35,000_x000a_FY15 - $35,250_x000a_FY16 - $25,250"/>
    <s v="FY 1994"/>
    <s v="FY16 - moved to Fairfax County, while still serving Arlington residents, we are no longer responsible for the same support of rental expenses. Decreased $10,000 for rent, which was not included in the organization's request for funding.  Remaining $25,250 funds dentist's salary."/>
    <s v="Yes"/>
    <s v="Provider makes available 13 dental appointments per month to patients referred by DHS."/>
    <s v="None"/>
    <s v="_x000a_​Economic Development Commission"/>
    <s v="Low-to-moderate income households in need of dental services, uninsured people"/>
    <d v="2016-08-01T12:55:31"/>
    <s v="_x000a_https://arlingtonva.sharepoint.com/sites/dmf/budget/Other%20Budget%20Documents/Northern%20Virginia%20Dental%20Clinic-FY%202013%20Agreement.pdf"/>
    <s v="https://arlingtonva.sharepoint.com/sites/dmf/budget/Other%20Budget%20Documents/Northern%20Virginia%20Dental%20Clinic-FY%202013%20Agreement.pdf"/>
    <m/>
    <m/>
    <s v="Memorandum of Agreement"/>
    <s v="Yes"/>
    <s v="Yes"/>
    <s v="_x000a_​NB-FY17 budget is higher in PSB ($36,100)."/>
    <s v="NMB-07/08/2016"/>
    <s v="_x000a_​NB-no metrics. Purchasing authority is an EP from CY 2012.  Authorized funding level and workload are different than current funding level and workload."/>
    <s v="_x000a_​NB-is this in the purchasing pipeline for review? Dept. Answer - Now MOA with number 16-392. Columns M and N updated. Metrics added, column W updated. This is part of a regional agreement with the Northern Virginia Dental Society, Northern Virginia Dental Clinic, Fairfax Counties and Cities of Alexandria, Fairfax and Falls Church - Agreement attached. Purchasing Authority, column M updated. In FY16 the Clinic moved to Fairfax County, while still serving Arlington residents, we are no longer responsible for the same support of rental expenses."/>
    <s v="Item"/>
    <s v="sites/dmf/budget/Lists/NonProfit Tracker"/>
    <x v="3"/>
  </r>
  <r>
    <x v="0"/>
    <s v="Northern Virginia Family Service (NVFS)"/>
    <s v="​Emergency Needs Grant"/>
    <s v="​Limited financial assistance for Arlington County residents who visit the nonprofit for services"/>
    <s v="Emergency Needs Assistance"/>
    <s v="DHS"/>
    <s v="Heather Venner"/>
    <s v="General Fund"/>
    <s v="101.437405.51108.ENF.1000.5132"/>
    <m/>
    <n v="8797"/>
    <n v="0"/>
    <x v="72"/>
    <s v="201-11-1"/>
    <s v="EP"/>
    <s v="A funding request is sent to the department during the budget process. Organization may choose to contact and/or submit a funding request to the County Board."/>
    <s v="_x000a_​Board Award"/>
    <s v="_x000a_7/1/16 - 6/30/17"/>
    <s v="FY13-14 - $8,710_x000a_FY15-16 - $8,797"/>
    <s v="FY 2004"/>
    <s v="FY15 - increase of $87 to cover higher cost of providing services"/>
    <s v="Yes"/>
    <s v="# individuals receiving financial assistance"/>
    <s v="None"/>
    <s v="_x000a_​Economic Development Commission"/>
    <s v="Low-to-moderate income households"/>
    <d v="2016-08-01T12:55:45"/>
    <s v="_x000a_https://arlingtonva.sharepoint.com/sites/dmf/budget/Other%20Budget%20Documents/Norther%20Virginia%20Family%20Services,%20Inc.%20Emergency%20Needs%20Grant%20201-11-1%20FY17%20Contract.pdf"/>
    <s v="https://arlingtonva.sharepoint.com/sites/dmf/budget/Other%20Budget%20Documents/Norther%20Virginia%20Family%20Services,%20Inc.%20Emergency%20Needs%20Grant%20201-11-1%20FY17%20Contract.pdf"/>
    <m/>
    <m/>
    <s v="EP"/>
    <s v="Yes"/>
    <m/>
    <s v="_x000a_​NB-budget matches PSB."/>
    <s v="NMB-07/08/2016"/>
    <s v="_x000a_​NB-no metrics provided, contract attached is renewal only."/>
    <s v="_x000a_​NB-why did the budget increase in FY 2015 (increased cost of doing business)? Dept. Answer FY2015 addition - increased cost of doing business; metrics for emergency needs, column W updated. See page 3 of attached agreement."/>
    <s v="Item"/>
    <s v="sites/dmf/budget/Lists/NonProfit Tracker"/>
    <x v="3"/>
  </r>
  <r>
    <x v="0"/>
    <s v="Northern Virginia Family Service (NVFS)"/>
    <s v="​Intervention, Prevention, and Education (IPE) Program"/>
    <s v="Two caseworkers provide community-based services to youth at risk for gang involvement"/>
    <s v="Health/Counseling Services"/>
    <s v="JDR"/>
    <s v="Robert Vilchez"/>
    <s v="General Fund"/>
    <s v="101.438200.20601.0000.0000.0000​"/>
    <m/>
    <n v="90000"/>
    <n v="0"/>
    <x v="73"/>
    <s v="745-12 (this was the number in the old system)"/>
    <s v="EP"/>
    <s v="_x000a_​The organization began work with Arlington under a federal grant obtained by the Northern Virginia Regional Gang Task Force.  When the grant ran out, the County stepped in and provided one-time funding.  With more lobbying, IPE was included in JDR's base budget. "/>
    <s v="_x000a_​Dept. Internal Review which includes minimum quarterly meetings with the vendor and program staff to review changes in staffing changes in population, new and existing client progress, NVFS also provides a verbal report at bi-monthly Gang Prevention Task Force meetings."/>
    <s v="_x000a_7/1/16 - 6/30/17"/>
    <s v="FY12-16 - $90,000"/>
    <s v="FY 2012"/>
    <s v="N/A"/>
    <s v="_x000a_No"/>
    <s v="None"/>
    <s v="_x000a_​Increase in funding will be sought to cover rising personnel and non-personnel expenses."/>
    <s v="Arlington Gang Prevention Task Force_x000a_Northern Virginia Regional Gang Task Force"/>
    <s v="Low income families (parents, children, teens) in needy areas, especially at west end of Columbia Pike"/>
    <d v="2016-08-01T10:06:03"/>
    <s v="_x000a_https://arlingtonva.sharepoint.com/sites/dmf/budget/Other%20Budget%20Documents/359-10%20FY17%20Contract%20Renewal%20Notice.pdf"/>
    <m/>
    <m/>
    <m/>
    <s v="None"/>
    <s v="Yes"/>
    <s v="No"/>
    <s v="_x000a_$0 budgeted in FY17 in PSB."/>
    <s v="NMB-07/07/16"/>
    <s v="_x000a_​NB-Type of Agreement fieldis empty. Purchasing authority lists an old agreement number. Need to check with purchasing about what type of agreement is in place for this work. Need to clean up funding history explanation. Community stakeholder filed should be condensed, currently reads like an impact statement (maybe add that info to the description of services area instead)."/>
    <s v="_x000a_​NB-Is nonprofit name actually Northern Virginia Family Services versus Northern Virginia Family (yes).  Any additional information about the purchasing agreement used to procure these services.  What steps are involved in the dept. internal review process? Metrics field says this info will be added later, do they have that info now? There is no budget in the ACC provided, can you clarify the funding source for this nonprofit?"/>
    <s v="Item"/>
    <s v="sites/dmf/budget/Lists/NonProfit Tracker"/>
    <x v="3"/>
  </r>
  <r>
    <x v="0"/>
    <s v="Northern Virginia Family Service (NVFS)"/>
    <s v="​Training Futures"/>
    <s v="Administers six-month program that teaches job skills and offers post-secondary education credentials to economically disadvantaged, unemployed, or underemployed, adults"/>
    <s v="Education/Job Training"/>
    <s v="CPHD"/>
    <s v="Rolda Nedd"/>
    <s v="Community Development Fund"/>
    <s v="206.456300.72405.0000.0642.6KNV"/>
    <m/>
    <n v="0"/>
    <n v="20000"/>
    <x v="8"/>
    <m/>
    <s v="EP"/>
    <s v="​Applied to the Community Development Fund"/>
    <s v="CDCAC"/>
    <s v="_x000a_7/1/16 - 6/30/17"/>
    <s v="FY15-16 - $18,000"/>
    <s v="FY 2010"/>
    <s v="FY17 - additional funds were given to agencies who requested more than $20K, but who have received less than $20,000 for a period of years."/>
    <s v="Yes"/>
    <s v="# new participants enrolled in program_x000a_# participants who complete training_x000a_# participants who secure and maintain employment for 90+ days _x000a_# participants who experience wage gain within 3 months of graduation._x000a_# participants who will obtain college credit_x000a_% completion of customer service surveys completed/client satisfaction_x000a_Average wage at placement"/>
    <s v="None"/>
    <s v="Community Development Citizens Advisory Commission"/>
    <s v="Low-to-moderate income persons with limited income potential"/>
    <d v="2016-08-01T12:12:42"/>
    <s v="_x000a_https://arlingtonva.sharepoint.com/sites/dmf/budget/Lists/NonProfit%20Tracker/Attachments/16/NVFS%20-%20training%20futures.pdf"/>
    <s v="https://arlingtonva.sharepoint.com/sites/dmf/budget/Lists/NonProfit%20Tracker/Attachments/16/NVFS%20-%20training%20futures.pdf"/>
    <m/>
    <m/>
    <s v="General Fund Grant Agreement"/>
    <s v="Yes"/>
    <s v="Yes"/>
    <s v="_x000a_​NB-budget matches the FY17 CD Fund table; money is budgeted to task after adoption."/>
    <s v="NMB-07/07/2016"/>
    <s v="_x000a_​NB-funding history only goes bak to FY 2015, but the group originally got funding in FY 2010. Check CD fund table for history. Explanation for lasting funding increase is a bit confusing. Community stakeholders are listed as low and moderate income persons with limited income potential.  why is it limited (due to education, skill sets, job experience)? How does contrast with high -potential adults in the program description services."/>
    <s v="_x000a_On funding history question - From FY 2010 to Fy 2014 NVFS Training Futures was funded through other funding sources. Training is targeted and entry level jobs, clerical keep high potential adult."/>
    <s v="Item"/>
    <s v="sites/dmf/budget/Lists/NonProfit Tracker"/>
    <x v="0"/>
  </r>
  <r>
    <x v="0"/>
    <s v="Northern Virginia Family Service (NVFS)"/>
    <s v="Hispanic Committee Grant"/>
    <s v="​Information and referral, employment, legal, housing, translation/interpretation, social and support services to the Spanish-speaking residents of Arlington County"/>
    <s v="Legal Services"/>
    <s v="DHS"/>
    <s v="Heather Venner"/>
    <s v="Regional Contributions"/>
    <s v="101.456013.91104.0000.0000.0000"/>
    <m/>
    <n v="295626"/>
    <n v="0"/>
    <x v="74"/>
    <s v="229-11"/>
    <s v="EP"/>
    <s v="A funding request is sent to the department during the budget process. Organization may choose to contact and/or submit a funding request to the County Board."/>
    <s v="Regional Contribution"/>
    <s v="_x000a_7/1/16 - 6/30/17"/>
    <s v="FY2013 - $292,699;_x000a_FY2014 - $292,699;_x000a_FY2015 - $295,626;_x000a_FY2016 - $295,626_x000a_"/>
    <s v="FY 1999"/>
    <s v="FY15 - $2,927 to continue services"/>
    <s v="Yes"/>
    <s v="% of clients served who access one or more services after help with information and referral_x000a_# / % of clients who remain financially stable after six months;_x000a_# / % of people who receive financial literacy who achieve their financial goals;_x000a_similar goals listed for employment and legal service offerings."/>
    <s v="None"/>
    <s v="None"/>
    <s v="Arlington's households in need of services or referrals, emphasis on services in the Spanish language"/>
    <d v="2016-07-28T15:33:20"/>
    <s v="_x000a_https://arlingtonva.sharepoint.com/sites/dmf/budget/Other%20Budget%20Documents/Norther%20Virginia%20Family%20Services,%20Inc.%20Hispanic%20Committee%20Grant%20229-11%20FY17%20Contract.pdf"/>
    <s v="https://arlingtonva.sharepoint.com/sites/dmf/budget/Other%20Budget%20Documents/Norther%20Virginia%20Family%20Services,%20Inc.%20Hispanic%20Committee%20Grant%20229-11%20FY17%20Contract.pdf"/>
    <m/>
    <m/>
    <s v="General Fund Grant Agreement"/>
    <s v="Yes"/>
    <s v="Yes"/>
    <s v="_x000a_​NB-budget matches PSB."/>
    <s v="JWB-7/6"/>
    <s v="_x000a_​NB-contract renewal attached only, no metrics provided."/>
    <m/>
    <s v="Item"/>
    <s v="sites/dmf/budget/Lists/NonProfit Tracker"/>
    <x v="4"/>
  </r>
  <r>
    <x v="0"/>
    <s v="Northern Virginia Family Service (NVFS)"/>
    <s v="Money Management​"/>
    <s v="​Assistance with tracking and paying bills for seniors no longer able to do so for themselves due to disabling illnesses"/>
    <s v="Senior Services"/>
    <s v="DHS"/>
    <s v="Maimoona Bah-Duckenfield"/>
    <s v="General Fund"/>
    <s v="101.437405.53101.AAAP.4000.4027 101.437405.53101.AAAP.4020.4027 101.437405.53102.AAAP.4000.4027 101.437405.53102.AAAP.4020.4027​"/>
    <m/>
    <n v="37610"/>
    <n v="0"/>
    <x v="75"/>
    <s v="244-11"/>
    <s v="EP"/>
    <s v="A request is sent to the County Board during the budget process."/>
    <s v="_x000a_​Board Award"/>
    <s v="_x000a_7/1/16 - 6/30/17"/>
    <s v="​FY13-14 - $37,238_x000a_FY15-16 - $37,610"/>
    <s v="FY 2007"/>
    <s v="FY15 - COLA ​"/>
    <s v="_x000a_No"/>
    <s v="None"/>
    <s v="None"/>
    <s v="_x000a_​Commission on Aging"/>
    <s v="Residents aged 60+ who need subsidized bill paying services"/>
    <d v="2016-08-01T13:17:58"/>
    <s v="_x000a_https://arlingtonva.sharepoint.com/sites/dmf/budget/Lists/NonProfit%20Tracker/Attachments/101/244-11%20Contract%20Renewal%20Notice%20FY17.pdf"/>
    <s v="https://arlingtonva.sharepoint.com/sites/dmf/budget/Lists/NonProfit%20Tracker/Attachments/101/244-11%20Contract%20Renewal%20Notice%20FY17.pdf"/>
    <m/>
    <m/>
    <s v="General Fund Grant Agreement"/>
    <s v="Yes"/>
    <s v="Yes"/>
    <s v="_x000a_NB-$0 budget in PSB."/>
    <s v="NMB-07/11/2016"/>
    <s v="_x000a_​Nb-type of agreement lists County Board. Contract renewal attached only, no metrics provided."/>
    <s v="_x000a_​NB-ask about budget location. Ask about FY 2015 budget increase. Dept. Answer - Account codes modified in column H. All budget is in 101.437405.53104.0.0.4027. We are no longer using NA 434000, all charges moving forward will be posted to NA 437405._x000a_Column N adjusted."/>
    <s v="Item"/>
    <s v="sites/dmf/budget/Lists/NonProfit Tracker"/>
    <x v="3"/>
  </r>
  <r>
    <x v="0"/>
    <s v="Northern Virginia Family Service (NVFS)"/>
    <s v="Healthy Families Arlington Program​"/>
    <s v="​Promotes health, early stimulation, and nurturing of children ages 0-5 in families at risk of poor outcomes through home visitation as an effort to prevent child abuse and neglect"/>
    <s v="Health/Counseling Services"/>
    <s v="DHS"/>
    <s v="Tabitha Kelly"/>
    <s v="General Fund"/>
    <s v="101.438200.56001.0000.4B02.0000"/>
    <m/>
    <n v="323535"/>
    <n v="0"/>
    <x v="76"/>
    <s v="359-10"/>
    <s v="_x000a_Rider"/>
    <s v="RFP (Rider)"/>
    <s v="RFP"/>
    <s v="_x000a_7/1/16 - 6/30/17"/>
    <s v="​FY13-14 - $251,942_x000a_FY15 - $314,051_x000a_FY16 - $320,332"/>
    <s v="FY 2006"/>
    <s v="FY17 - CPI Increase"/>
    <s v="_x000a_No"/>
    <s v="None"/>
    <s v="None"/>
    <s v="None"/>
    <s v="Children aged 0-5"/>
    <d v="2016-08-01T13:27:07"/>
    <s v="_x000a_https://arlingtonva.sharepoint.com/sites/dmf/budget/Other%20Budget%20Documents/359-10%20FY17%20Contract%20Renewal%20Notice.pdf"/>
    <s v="https://arlingtonva.sharepoint.com/sites/dmf/budget/Other%20Budget%20Documents/359-10%20FY17%20Contract%20Renewal%20Notice.pdf"/>
    <m/>
    <m/>
    <s v="Rider"/>
    <s v="Yes"/>
    <s v="Yes"/>
    <s v="_x000a_NB-budget matches PSB."/>
    <s v="NMB-7/7/16"/>
    <s v="_x000a_​NB-can't open contract attachment.  Purchasing authority is listed s a contract number but type of agreement says General Fund Grant Agreement. Double-check to see if this is right. No metrics listed, check the contract."/>
    <s v="_x000a_Can't open contract, please resend via email. Purchasing authority and type of agreement appear inconsistent, please explain. Can't see metrics. Need to confirm whether there are any relevant commissions. Dept. answers -  Contract renewal document saved in SharePoint, please try again. Type of agreement updated to Rider Agreement, column N updated._x000a_No metrics available as the initial contract in not available, please ask Purchasing._x000a_No relevant commissions."/>
    <s v="Item"/>
    <s v="sites/dmf/budget/Lists/NonProfit Tracker"/>
    <x v="1"/>
  </r>
  <r>
    <x v="0"/>
    <s v="Northern Virginia Family Service (NVFS)"/>
    <s v="Early Head Start Program​"/>
    <s v="​Promotes healthy prenatal outcomes, enhances the development of very young children, and promotes healthy family functioning for children ages 4 weeks to 3 years old"/>
    <s v="Health/Counseling Services"/>
    <s v="DHS"/>
    <s v="Tabitha Kelly"/>
    <s v="General Fund"/>
    <s v="101.438200.56102.0000.4603.0000"/>
    <m/>
    <n v="28122"/>
    <n v="0"/>
    <x v="77"/>
    <m/>
    <s v="EP"/>
    <s v="_x000a_None_x000a_ "/>
    <s v="_x000a_​Internal Department Review"/>
    <s v="_x000a_7/1/16 - 6/30/17"/>
    <s v="FY13-14 - $27,028_x000a_FY15 - $27,298_x000a_FY16 - $27,844"/>
    <s v="FY 2004"/>
    <s v="FY17 - CPI Increase"/>
    <s v="_x000a_No"/>
    <s v="The center is required to meet the following criteria:  Head Start Performance Standards, Council of Accreditation of Agencies Serving Children and Families, Commonwealth of Virginia Minimum Standards for Licensed Child Care Standards and Arlington County child care licensing standards."/>
    <s v="None"/>
    <s v="None"/>
    <s v="Arlington children and families"/>
    <d v="2016-08-01T12:04:17"/>
    <s v="_x000a_https://arlingtonva.sharepoint.com/sites/dmf/budget/Other%20Budget%20Documents/NVFS%20Early%20Head%20Start.pdf"/>
    <s v="https://arlingtonva.sharepoint.com/sites/dmf/budget/Other%20Budget%20Documents/NVFS%20Early%20Head%20Start.pdf"/>
    <m/>
    <m/>
    <s v="Standard Form Agreement"/>
    <s v="Yes"/>
    <s v="Yes"/>
    <s v="_x000a_​NB-budget matches PSB."/>
    <s v="NMB-7/7/2016"/>
    <s v="_x000a_​NB-can't open agreement attachment."/>
    <m/>
    <s v="Item"/>
    <s v="sites/dmf/budget/Lists/NonProfit Tracker"/>
    <x v="1"/>
  </r>
  <r>
    <x v="0"/>
    <s v="Northern Virginia Resource Center for the Deaf and Hard of Hearing"/>
    <s v="Case Management​"/>
    <s v="Provides information and referral, case management, advocacy, and education services to individuals in the Northern Virginia metropolitan area who are deaf and hard of hearing"/>
    <s v="Disability Services"/>
    <s v="CMO"/>
    <s v="Anthonia Sowho"/>
    <s v="Regional Contributions"/>
    <s v="101.456064.91104.0000.0000.0000"/>
    <m/>
    <n v="48354"/>
    <n v="0"/>
    <x v="78"/>
    <m/>
    <s v="EP"/>
    <s v="_x000a_Biennial application and request for proposal."/>
    <s v="​Application is reviewed by the Disability Advisory Commission."/>
    <s v="_x000a_7/1/16 - 6/30/17"/>
    <s v="FY10 - $48,426_x000a_FY11-12 - $47,942_x000a_FY13-16 - $48,354"/>
    <s v="FY 1992"/>
    <s v="FY13 - General service funding increase"/>
    <s v="Yes"/>
    <s v="Part-time outreach specialist provides a minimum of 16 hours per week; _x000a_# of information and education presentations at County non-profit, social service, government organizations, and County meetings.;_x000a_NVRC's will continue its extensive email and newsletter services;_x000a_NVRC must allocate funds for development of a program serving non-English speakers with hearing loss and to emergency preparedness issues."/>
    <s v="None"/>
    <s v="Disability Advisory Commission"/>
    <s v="The community, persons with disabilities; specifically persons with hearing impairments and their families"/>
    <d v="2016-07-28T08:51:31"/>
    <s v="_x000a_None"/>
    <m/>
    <m/>
    <m/>
    <s v="Exempt Purchase"/>
    <s v="No"/>
    <s v="No"/>
    <s v="_x000a_​NB-budget matches PSB under regionals."/>
    <s v="JWB-7/6"/>
    <m/>
    <s v="_x000a_Need agreement to attach "/>
    <s v="Item"/>
    <s v="sites/dmf/budget/Lists/NonProfit Tracker"/>
    <x v="4"/>
  </r>
  <r>
    <x v="0"/>
    <s v="NOVASalud"/>
    <s v="​HIV/AIDS and STI Education"/>
    <s v="Provide HIV/AIDS and Sexually Transmitted Infections prevention education, via the &quot;Face to Face&quot; program, in Arlington Public Schools (APS)"/>
    <s v="Health/Counseling Services"/>
    <s v="DHS"/>
    <s v="Errol Chin-Loy"/>
    <s v="General Fund"/>
    <s v="101.437405.55110.0000.1000.0000"/>
    <m/>
    <n v="0"/>
    <n v="25000"/>
    <x v="13"/>
    <s v="16-045-X"/>
    <s v="_x000a_Sole Source"/>
    <s v="A funding request is sent to department and/or County Board during the budget process."/>
    <s v="_x000a_​Board Award"/>
    <s v="_x000a_7/1/16 - 6/30/17"/>
    <s v="FY16 - $25,000"/>
    <s v="FY 2016"/>
    <s v="N/A"/>
    <s v="Yes"/>
    <s v="The contractor submits quarterly reports related to the performance criteria (which are listed from Page 8 - 11 of the contract):_x000a_ 1. Quarterly results for each performance criteria_x000a_ 2. Cumulative Results per criteria"/>
    <s v="None"/>
    <s v="None"/>
    <s v="Residents, Arlington Public Schools"/>
    <d v="2016-08-01T12:56:22"/>
    <s v="_x000a_Original Contract:https://arlingtonva.sharepoint.com/sites/dmf/budget/NonProfit%20Agreement%20Library/NOVASalud-PHD-DHS-%2016-045-X.pdf_x000a_Contract Renewal:https://arlingtonva.sharepoint.com/sites/dmf/budget/Lists/NonProfit%20Tracker/Attachments/61/16-045-X%20FY17%20Contract%20Renewal_AmendmentNo.1.pdf"/>
    <s v="https://arlingtonva.sharepoint.com/sites/dmf/budget/NonProfit%20Agreement%20Library/NOVASalud-PHD-DHS-%2016-045-X.pdf"/>
    <s v="https://arlingtonva.sharepoint.com/sites/dmf/budget/Lists/NonProfit%20Tracker/Attachments/61/16-045-X%20FY17%20Contract%20Renewal_AmendmentNo.1.pdf"/>
    <m/>
    <s v="Sole Source"/>
    <s v="Yes"/>
    <s v="Yes"/>
    <s v="_x000a_​$0 budget in PSB. DHS using savings in base budget to accommodate request."/>
    <s v="NMB/07/08/2016"/>
    <s v="_x000a_​NB-contract renewal attached only, no metrics to see. Metric column has same info as Arl Pediatric Center.  Check to see if this a typo. Purchasing authority says Sole Source, but should this be a general fund grant agreement instead since the Board specifically chose to budget these funds?"/>
    <s v="_x000a_​NB-Metric column has same info as Arl Pediatric Center.  Check to see if this a typo. No, both are the same."/>
    <s v="Item"/>
    <s v="sites/dmf/budget/Lists/NonProfit Tracker"/>
    <x v="3"/>
  </r>
  <r>
    <x v="0"/>
    <s v="Offender Aid &amp; Restoration (OAR)"/>
    <s v="​Offender Aid &amp; Restoration (OAR)"/>
    <s v="​Community-based corrections and rehabilitation services to adult offenders and ex-offenders as well as community service placement and supervision for juveniles and adults"/>
    <s v="Health/Counseling Services"/>
    <s v="Sheriff"/>
    <s v="Patti Richards"/>
    <s v="Regional Contributions"/>
    <s v="101.456022.91104.0000.0000.0000"/>
    <m/>
    <n v="456145"/>
    <n v="0"/>
    <x v="79"/>
    <s v="Exempt Purchase"/>
    <s v="EP"/>
    <s v="_x000a_A funding request is sent to department and the County Board during the budget process._x000a_"/>
    <s v="_x000a_​Internal Department Review"/>
    <s v="_x000a_7/1/16 - 6/30/17"/>
    <s v="FY09-12 - $416,187_x000a_FY13-14 - $414,005_x000a_FY15-16 - $456,145"/>
    <s v="FY 1994"/>
    <s v="FY15 -  the County Board added an Increase of 42,140 to support an increase in program demand"/>
    <s v="_x000a_No"/>
    <s v="None"/>
    <s v="None"/>
    <s v="None"/>
    <s v="Current offenders, ex-offenders, their families and the community as a whole"/>
    <d v="2016-08-01T12:53:22"/>
    <s v="_x000a_None"/>
    <m/>
    <m/>
    <m/>
    <s v="None"/>
    <s v="Yes"/>
    <s v="No"/>
    <s v="_x000a_​FY17 PSB budget is $465,154."/>
    <s v="JWB-7/6"/>
    <m/>
    <s v="_x000a_Needs performance metrics and agreement, needs lobbying efforts"/>
    <s v="Item"/>
    <s v="sites/dmf/budget/Lists/NonProfit Tracker"/>
    <x v="4"/>
  </r>
  <r>
    <x v="0"/>
    <s v="Offender Aid &amp; Restoration (OAR)"/>
    <s v="​Returning Citizens Employment Program (RCEP)"/>
    <s v="​Provide employment support to individuals pre-release (while they are still incarcerated) and post-release (within the first year after incarceration)"/>
    <s v="Education/Job Training"/>
    <s v="CPHD"/>
    <s v="Caitlin Jones"/>
    <s v="Community Development Fund"/>
    <s v="206.456300.72405.0000.0642.C180"/>
    <s v="Use of County Space"/>
    <n v="0"/>
    <n v="25000"/>
    <x v="13"/>
    <m/>
    <s v="EP"/>
    <s v="​Applied to the Community Development Fund"/>
    <s v="CDCAC"/>
    <s v="_x000a_7/1/16 - 6/30/17"/>
    <s v="FY10-11 - $20,000_x000a_FY12 - $24,042_x000a_FY13 - $31,000_x000a_FY14 - $0 (did not apply)_x000a_FY15-16 - $20,000"/>
    <s v="FY 2008"/>
    <s v="FY15 - More applications than available funding, so funding was reduced &amp; switched from CSBG to CDBG"/>
    <s v="Yes"/>
    <s v="# clients enrolled in the program_x000a_# clients who take employment-focused courses in ACDF_x000a_# clients who secure employment as a result of participating in the program_x000a_% of clients satisfied with the program"/>
    <s v="None"/>
    <s v="Community Development Citizens Advisory Committee"/>
    <s v="Current offenders, ex-offenders, their families and the community as a whole"/>
    <d v="2016-08-01T11:19:49"/>
    <s v="https://arlingtonva.sharepoint.com/sites/dmf/budget/Lists/NonProfit%20Tracker/Attachments/11/OAR%20FY16.pdf_x000a_ "/>
    <s v="https://arlingtonva.sharepoint.com/sites/dmf/budget/Lists/NonProfit%20Tracker/Attachments/11/OAR%20FY16.pdf"/>
    <m/>
    <m/>
    <s v="General Fund Grant Agreement"/>
    <s v="Yes"/>
    <s v="Yes"/>
    <s v="_x000a_​NB-budget matches the FY17 CD Fund table; money is budgeted to task after adoption."/>
    <s v="NMB-07/07/2016"/>
    <s v="_x000a_​NB-need to follow-up on OAR space in CSW. May need to change wording for FY 2014 under the funding history. Metrics in agreement are slightly different than the tracker. Have they recently been updated? What is ACDF3, is that the Jail? Community stakeholders reads like an impact statement."/>
    <s v="_x000a_for funding history in FY 2014- say application was not received.  ; switch organizations that serve ex-offenders into stakeholders column; for commissions see workforce investment board;  faith community, business community"/>
    <s v="Item"/>
    <s v="sites/dmf/budget/Lists/NonProfit Tracker"/>
    <x v="0"/>
  </r>
  <r>
    <x v="0"/>
    <s v="Offender Aid &amp; Restoration (OAR)"/>
    <s v="Skills Program"/>
    <s v="Trains inmates to become productive and responsible citizens. The curriculum focuses on technical and career skills to improve a person's employability and work habits for successful employment"/>
    <s v="Education/Job Training"/>
    <s v="Sheriff"/>
    <s v="Patti Richards"/>
    <s v="In-Kind Contribution"/>
    <s v="799 434100 22301 0000 0000 8042"/>
    <m/>
    <n v="0"/>
    <n v="0"/>
    <x v="2"/>
    <s v="Exempt Purchase"/>
    <s v="EP"/>
    <s v="Organization contacts department staff directly"/>
    <s v="_x000a_​Internal Department Review"/>
    <s v="_x000a_7/1/16 - 6/30/17"/>
    <s v="N/A"/>
    <s v="FY 2010"/>
    <s v="N/A"/>
    <s v="_x000a_No"/>
    <s v="None"/>
    <s v="None"/>
    <s v="None"/>
    <s v="Inmates"/>
    <d v="2016-08-01T12:53:13"/>
    <s v="_x000a__x000a__x000a__x000a_https://arlingtonva.sharepoint.com/sites/dmf/budget/Lists/NonProfit%20Tracker/Attachments/11/OAR%20FY16.pdf"/>
    <s v="https://arlingtonva.sharepoint.com/sites/dmf/budget/Lists/NonProfit%20Tracker/Attachments/11/OAR%20FY16.pdf"/>
    <m/>
    <m/>
    <s v="General Fund Grant Agreement"/>
    <s v="Yes"/>
    <s v="No"/>
    <s v="_x000a_​NB-trust &amp; agency account-not budgeted."/>
    <s v="NMB-07/11/2016"/>
    <m/>
    <s v="_x000a_​NB-how much is spent annually for these services?  SIther any formal agreement? if so, what type? What about metrics?"/>
    <s v="Item"/>
    <s v="sites/dmf/budget/Lists/NonProfit Tracker"/>
    <x v="2"/>
  </r>
  <r>
    <x v="0"/>
    <s v="Phoenix Bikes "/>
    <s v="​Phoenix Bikes"/>
    <s v="​Educate youth in bike maintenance and repair, promote bicycling in the county, and build the community"/>
    <s v="Recreation"/>
    <s v="DPR"/>
    <s v="Laura Lazour"/>
    <s v="General Fund"/>
    <s v="101.457300.88110.0000.0000.0000"/>
    <s v="Use of County Space"/>
    <n v="8000"/>
    <n v="0"/>
    <x v="80"/>
    <m/>
    <s v="EP"/>
    <s v="_x000a_​Lobbied the Board for funding in FY 2008.   Original name of the program was Community Spokes."/>
    <s v="Board Award"/>
    <s v="_x000a_7/1/16 - 6/30/17"/>
    <s v="FY10-16 - $8,000"/>
    <s v="FY 2008"/>
    <s v="N/A"/>
    <s v="_x000a_No"/>
    <s v="None"/>
    <s v="None"/>
    <s v="_x000a_Parks and Recreation Commission"/>
    <s v="County Youth and the  Bicycling Community"/>
    <d v="2016-07-28T10:11:01"/>
    <s v="_x000a_https://arlingtonva-my.sharepoint.com/personal/rschmitt_arlingtonva_us/Documents/Non-Profit%20Tracker%20Support/MOU%20Phoenix%20Bikes%20-%20Signed%202014.pdf"/>
    <s v="https://arlingtonva-my.sharepoint.com/personal/rschmitt_arlingtonva_us/Documents/Non-Profit%20Tracker%20Support/MOU%20Phoenix%20Bikes%20-%20Signed%202014.pdf"/>
    <m/>
    <m/>
    <s v="Memorandum of Understanding"/>
    <s v="Yes"/>
    <s v="Yes"/>
    <s v="_x000a_​NB-FY17 PSB budget is $7,950."/>
    <s v="JWB-7/6"/>
    <s v="_x000a_Original MOA signed by SPREC Director. Non-profit has grown since then and a new MOA signed by County Manager is needed. "/>
    <m/>
    <s v="Item"/>
    <s v="sites/dmf/budget/Lists/NonProfit Tracker"/>
    <x v="3"/>
  </r>
  <r>
    <x v="0"/>
    <s v="Phoenix Houses of the Mid-Atlantic (Former Vanguard)"/>
    <s v="​Transitional Residential Substance Abuse Services/Other Facilities"/>
    <s v="​Phoenix House: Residential substance abuse treatment program focusing on male clients with chronic addictions and  a host of related server problems.  _x000a_Nuevo Dia:  Residential and transitional substance abuse treatment program for monolingual Spanish-speaking adults._x000a_Demeter House: Residential substance abuse treatment program focusing on women, including those who are  pregnant, have custody of their children or the ability to regain custody following successful treatment."/>
    <s v="Health/Counseling Services"/>
    <s v="DHS"/>
    <s v="Joe Bullock"/>
    <s v="General Fund"/>
    <s v="101.456000.52205.0000.4302.3521_x000a_101.456000.52205.0000.1000.3521_x000a_101.456000.52205.0000.4307.3521_x000a_101.456000.52205.0000.4300.3521_x000a_101.456000.52205.0000.4304.3521"/>
    <m/>
    <n v="650326"/>
    <n v="0"/>
    <x v="81"/>
    <s v="110-11-1"/>
    <s v="RFP"/>
    <s v="_x000a_​RFP"/>
    <s v="RFP"/>
    <s v="_x000a_7/1/16 - 6/30/17"/>
    <s v="FY13-14 - $682,104_x000a_FY15 - $671,975_x000a_FY16 - $643,887"/>
    <s v="FY 2013"/>
    <s v="FY17 - CPI increase"/>
    <s v="Yes"/>
    <s v="Clinicians monitor process of clients and ensure facilities meet County standards."/>
    <s v="None"/>
    <s v="_x000a_Community Services Board"/>
    <s v="Community Service Board (CSB), Behavioral Health Division (BHD) clients"/>
    <d v="2016-08-01T12:50:15"/>
    <s v="_x000a_https://arlingtonva.sharepoint.com/sites/dmf/budget/Lists/NonProfit%20Tracker/Attachments/29/110-11-1_16.pdf"/>
    <s v="https://arlingtonva.sharepoint.com/sites/dmf/budget/Lists/NonProfit%20Tracker/Attachments/29/110-11-1_16.pdf"/>
    <m/>
    <m/>
    <s v="Competitively Bid Contract"/>
    <s v="Yes"/>
    <s v="Yes"/>
    <s v="_x000a_​NB-FY17 PSB budget lines only add up to $649,745."/>
    <s v="NMB-07/08/2016"/>
    <s v="_x000a_​NB-nonprofit program name and program descriptions are reversed in the spreadsheet. Probably also need to be trimmed down a bit (7/6/16). May need to split this one into three entried for three different programs.  Last funding increase explanation does not make sense. Notice of renewal is attached, not full agreement. No vendor metrics, but clinician monitor patient progress."/>
    <s v="_x000a_​NMB-check on budget. Dept. answer - Last time funding amount adjusted has been modified. Additional codes have been added. It is one organization but 3 different programs under the same contract. Splitting into separate lines would be artificial, as funds can be routed from one program into another depending on yearly demand. Instead it is more meaningful to look at the budget as a block with multiple funding streams. The programs administered are Demeter, Nuevo Dia, and Phoenix. Independence House is under a separate contract, with a specific budget. As such, I split it out. No other relevant commissions."/>
    <s v="Item"/>
    <s v="sites/dmf/budget/Lists/NonProfit Tracker"/>
    <x v="1"/>
  </r>
  <r>
    <x v="0"/>
    <s v="Phoenix Houses of the Mid-Atlantic (Former Vanguard)"/>
    <s v="​Transitional Residential Substance Abuse Services/Independence House"/>
    <s v="Independence House: Transitional/residential  substance abuse services program which helps prepare clients to re-enter the  world. For men and women in the early stages of recovery who have just  completed a primary residential treatment program."/>
    <s v="Health/Counseling Services"/>
    <s v="DHS"/>
    <s v="Joe Bullock"/>
    <s v="General Fund"/>
    <s v="101.456000.52205.0000.1000.3551 101.456000.52205.0000.3300.3551            "/>
    <m/>
    <n v="229048"/>
    <n v="0"/>
    <x v="82"/>
    <s v="714-12"/>
    <s v="RFP"/>
    <s v="_x000a_​RFP"/>
    <s v="RFP"/>
    <s v="_x000a_7/1/16 - 6/30/17"/>
    <s v="​FY13-16 - $229,048"/>
    <s v="FY 2013"/>
    <s v="_x000a_​N/A"/>
    <s v="Yes"/>
    <s v="Clinicians monitor process of clients and ensure facilities meet County standards."/>
    <s v="None"/>
    <s v="_x000a_​Community Services Board"/>
    <s v="Community Services Board, Behavioral Health Division clients"/>
    <d v="2016-07-27T16:50:00"/>
    <s v="_x000a_https://arlingtonva.sharepoint.com/sites/dmf/budget/NonProfit%20Agreement%20Library/Phoenix%20Houses%20of%20the%20Mid-Atlantic%20(former%20Vanguard)-Phoenix%20Houses-DHS-110-11-1_16.pdf"/>
    <s v="https://arlingtonva.sharepoint.com/sites/dmf/budget/NonProfit%20Agreement%20Library/Phoenix%20Houses%20of%20the%20Mid-Atlantic%20(former%20Vanguard)-Phoenix%20Houses-DHS-110-11-1_16.pdf"/>
    <m/>
    <m/>
    <s v="Competitively Bid Contract"/>
    <s v="Yes"/>
    <s v="No"/>
    <m/>
    <s v="NMB-07/25/16"/>
    <m/>
    <s v="_x000a_​requesting agreement from purchasing; lined added to split out Independence House from rest of Phoenix house services because it is under a different contract and has a separate budget."/>
    <s v="Item"/>
    <s v="sites/dmf/budget/Lists/NonProfit Tracker"/>
    <x v="1"/>
  </r>
  <r>
    <x v="0"/>
    <s v="PRS Inc./ Crisis Link"/>
    <s v="​Emergency Telephone Service"/>
    <s v="Provides a 24-hour, 365 days per year, confidential listening and referral hotline that is designed to provide immediate services to persons in crisis at no cost"/>
    <s v="Health/Counseling Services"/>
    <s v="DHS"/>
    <s v="Diane Alvira"/>
    <s v="Regional Contributions"/>
    <s v="101.456032.91104.0000.0000.0000"/>
    <s v="_x000a_​"/>
    <n v="130526"/>
    <n v="0"/>
    <x v="83"/>
    <s v="203-11"/>
    <s v="EP"/>
    <s v="A funding request is sent to the department during the budget process. Organization may choose to contact and/or submit a funding request to the County Board."/>
    <s v="Regional Contribution"/>
    <s v="_x000a_7/1/16 - 6/30/17"/>
    <s v="FY13-14 - $129,234_x000a_FY15-16 - $130,526"/>
    <s v="FY 2002"/>
    <s v="FY15- increase of $1,292 to continue services"/>
    <s v="Yes"/>
    <s v="_x000a_# of calls, _x000a_call location, _x000a_types of calls, _x000a_call handling rate, _x000a_and the demographics of callers."/>
    <s v="None"/>
    <s v="_x000a_​Community Services Board"/>
    <s v="People in crisis in need of therapeutic intervention through telephone"/>
    <d v="2016-07-28T14:55:57"/>
    <s v="_x000a_ Original Contract:https://arlingtonva.sharepoint.com/sites/dmf/budget/NonProfit%20Agreement%20Library/PRS%20Inc-Crisis%20Link-Emergency%20Telephone%20Services-DHS-EID-203-11%20formerly%20236-07.pdf_x000a_Contract Renewal:https://arlingtonva.sharepoint.com/sites/dmf/budget/Other%20Budget%20Documents/PRS%20Inc.%20203-11%20FY17%20Contract%20Renewal.pdf"/>
    <s v="https://arlingtonva.sharepoint.com/sites/dmf/budget/NonProfit%20Agreement%20Library/PRS%20Inc-Crisis%20Link-Emergency%20Telephone%20Services-DHS-EID-203-11%20formerly%20236-07.pdf"/>
    <s v="https://arlingtonva.sharepoint.com/sites/dmf/budget/Other%20Budget%20Documents/PRS%20Inc.%20203-11%20FY17%20Contract%20Renewal.pdf"/>
    <m/>
    <s v="General Fund Grant Agreement"/>
    <s v="Yes"/>
    <s v="Yes"/>
    <s v="_x000a_​NB-budget matches PSB."/>
    <s v="JWB-7/6"/>
    <s v="_x000a_​NB-contract renewal attached only, no metrics provided, budget increased in FY 2015 and not FY 2014."/>
    <m/>
    <s v="Item"/>
    <s v="sites/dmf/budget/Lists/NonProfit Tracker"/>
    <x v="4"/>
  </r>
  <r>
    <x v="0"/>
    <s v="PRS, Inc."/>
    <s v="Job Avenue Program"/>
    <s v="Provides contract labor to assist the Job Avenue program in supportive employment services for Arlington clients with mental illness"/>
    <s v="Education/Job Training"/>
    <s v="DHS"/>
    <s v="Jose Campos"/>
    <s v="General Fund"/>
    <s v="101.456000.52155.0000.0000.1460_x000a_101.456000.52155.0000.3300.1465_x000a_101.456000.52152.0000.3108.1730"/>
    <m/>
    <n v="267391"/>
    <n v="0"/>
    <x v="84"/>
    <s v="464-10"/>
    <s v="RFP"/>
    <s v="RFP"/>
    <s v="RFP"/>
    <s v="_x000a_7/1/16 - 6/30/17"/>
    <s v="FY13 - $237,916_x000a_FY14 - $260,113_x000a_FY15-16 - $267,391"/>
    <s v="FY 2013"/>
    <s v="FY15 - increase in services provided"/>
    <s v="Yes"/>
    <s v="Case managers monitor clients beginning with  job placement and throughout employment."/>
    <s v="None"/>
    <s v="_x000a_Community Services Board"/>
    <s v="Community Service Board (CSB), Behavioral Health Division (BHD) clients"/>
    <d v="2016-08-01T13:15:50"/>
    <s v="_x000a_https://arlingtonva.sharepoint.com/sites/dmf/budget/Lists/NonProfit%20Tracker/Attachments/85/464-10A4.pdf"/>
    <s v="https://arlingtonva.sharepoint.com/sites/dmf/budget/Lists/NonProfit%20Tracker/Attachments/85/464-10A4.pdf"/>
    <m/>
    <m/>
    <s v="Competitively Bid Contract"/>
    <s v="Yes"/>
    <s v="Yes"/>
    <s v="_x000a_​NB-FY17 PSB budget  totals $369,687 for all ACCs provided."/>
    <s v="NMB-07/08/2016"/>
    <s v="_x000a_NB-program name needs to be trimmed down and may need to edit description of services (contract labor needs to be explained). It looks like it was pulled directly from their website (7/6/16). Only contract amendment attached, no metric included."/>
    <s v="_x000a_​have reached out to purchasing for contract."/>
    <s v="Item"/>
    <s v="sites/dmf/budget/Lists/NonProfit Tracker"/>
    <x v="1"/>
  </r>
  <r>
    <x v="0"/>
    <s v="Rebuilding Together/Arlington/Fairfax/Falls Church"/>
    <s v="​Volunteer Home Repair"/>
    <s v="Staff and related costs to manage a single-family home repair program for seniors and persons with disabilities.  Volunteers conduct energy audits and repair houses owned and occupied by low and moderate income persons"/>
    <s v="Housing"/>
    <s v="CPHD"/>
    <s v="Caitlin Jones"/>
    <s v="Community Development Fund"/>
    <s v="206.456300.72405.0000.0642.6HRT"/>
    <m/>
    <n v="0"/>
    <n v="70000"/>
    <x v="85"/>
    <m/>
    <s v="EP"/>
    <s v="​Applied to the Community Development Fund"/>
    <s v="CDCAC &amp; CPHD"/>
    <s v="_x000a_7/1/16 - 6/30/17"/>
    <s v="FY10-12 -$41,000_x000a_FY13 - $71,000_x000a_FY14-16 - $70,000"/>
    <s v="FY 1999"/>
    <s v="FY13 - volunteer home repair staff who worked for RPJ separated from the organization to incorporate as a separate, independent organization.  they required additional start up money."/>
    <s v="Yes"/>
    <s v="# low and very low-income units repaired and modified to make it a safe and healthy home_x000a_% of homeowners satisfied with work as measured by customer satisfaction survey_x000a_% of Lead Based Paint units achieving clearance_x000a_% of homeowners who have remained in their homes after two years_x000a_# volunteers recruited for Arlington projects_x000a_$ value of skilled volunteers_x000a_$ value of unskilled/novice volunteers_x000a_Community Development Fund cost per unit"/>
    <s v="None"/>
    <s v="Community Development Citizens Advisory Committee;_x000a_Citizens Advisory Commission on Housing"/>
    <s v="Senior homeowners, group home residents"/>
    <d v="2016-08-01T13:23:07"/>
    <s v="_x000a_https://arlingtonva.sharepoint.com/sites/dmf/budget/_layouts/15/WopiFrame.aspx?sourcedoc={941875c9-48ed-42e3-8c3b-30b60622e552}&amp;action=default_x000a_https://arlingtonva.sharepoint.com/sites/dmf/budget/Lists/NonProfit%20Tracker/Attachments/4/REBUILDING%20TOGETHER%20-%20ARL-FFX-FCH.pdf_x000a_https://arlingtonva.sharepoint.com/sites/dmf/budget/_layouts/15/WopiFrame.aspx?sourcedoc={ea2be5d5-d163-49a9-8473-9da0c5dd75f8}&amp;action=default"/>
    <s v="/sites/DMF/budget/Lists/NonProfit%20Tracker/Attachments/4/REBUILDING%20TOGETHER%20-%20ARL-FFX-FCH.pdf"/>
    <m/>
    <m/>
    <s v="General Fund Grant Agreement"/>
    <s v="Yes"/>
    <s v="Yes"/>
    <s v="_x000a_​NB-budget matches FY17 CD Fund table.  money will be budgeted to task during FY 2017."/>
    <s v="NMB-07/07/2016"/>
    <s v="_x000a_​NB-formatting issues with funding history. NB removed links to score sheet and budget layout because no other CPHD nonprofits had these attached."/>
    <s v="_x000a_​NB-Budget was increased in FY 2013 to include start-up costs for a group that peeled off RPJ.  Why hasn't the budget been reduced to pull out the start-up funds? The nonprofits CDCAC scoresheet has no scores listed.  Per Susann - They were able to operate on a leaner budget when they were using space in RPJ's offices in a church bsmt.  Now they have to rent their own space.  I guess they haven't been able to raise more $ for their operating costs.  This was a jane eboch deal."/>
    <s v="Item"/>
    <s v="sites/dmf/budget/Lists/NonProfit Tracker"/>
    <x v="0"/>
  </r>
  <r>
    <x v="0"/>
    <s v="Recovery Program Solutions"/>
    <s v="Peer-Run/Consumer-Operated Recovery Program"/>
    <s v="The center is staffed with peers to help those experiencing mental health, substance abuse and homelessness"/>
    <s v="Health/Counseling Services"/>
    <s v="DHS"/>
    <s v="Lizabeth Schuch"/>
    <s v="General Fund"/>
    <s v="101.456000.52152.0000.3108.1730"/>
    <m/>
    <n v="148550"/>
    <n v="0"/>
    <x v="86"/>
    <s v="631-13"/>
    <s v="_x000a_Rider"/>
    <s v="RFP (Rider)"/>
    <s v="RFP"/>
    <s v="_x000a_7/1/16 - 6/30/17"/>
    <s v="FY14 - $144,199_x000a_FY15 - $147,079_x000a_FY16 - $148,550"/>
    <s v="FY 2014"/>
    <s v="_x000a_FY16 - CPI increase"/>
    <s v="Yes"/>
    <s v="Program manager conducts training and works with the organization to facilitate recovery effort for clients. ​They evaluate the progress of the clients through site visits and coordination."/>
    <s v="None"/>
    <s v="_x000a_Community Services Board"/>
    <s v="Community Service Board (CSB), Behavioral Health Division (BHD) clients"/>
    <d v="2016-08-01T12:51:17"/>
    <s v="_x000a_https://arlingtonva.sharepoint.com/sites/dmf/budget/Lists/NonProfit%20Tracker/Attachments/32/Amendment%208.pdf"/>
    <s v="https://arlingtonva.sharepoint.com/sites/dmf/budget/Lists/NonProfit%20Tracker/Attachments/32/Amendment%208.pdf"/>
    <m/>
    <m/>
    <s v="Rider"/>
    <s v="Yes"/>
    <s v="Yes"/>
    <s v="_x000a_​NB-budget matches PSB."/>
    <s v="7/8/2016"/>
    <s v="_x000a_​NB-Nonprofit program name needs to be condensed. Type of agreement field is blank, but proposal evaluation metriod says RFP. How does department evaluate nonprofit. Last time funding was changed answer needs to be reviewed. Explanation under metrics is a bit vague. contract vehicle is a Fairfax rider, only the renewal page is attached."/>
    <m/>
    <s v="Item"/>
    <s v="sites/dmf/budget/Lists/NonProfit Tracker"/>
    <x v="1"/>
  </r>
  <r>
    <x v="0"/>
    <s v="Reevesland Learning Center (RLC)"/>
    <s v="​RLC Educational Garden Program - Lawns2Lettuce4Lunch"/>
    <s v="​Operation/support of RLC Lawns2Lettuce4Lunch demonstration at gardens and DPR coordination with HALRB"/>
    <s v="Recreation"/>
    <s v="DPR"/>
    <s v="Lyndell Core"/>
    <s v="In-Kind Contribution"/>
    <s v="N/A"/>
    <s v="_x000a_​DPR park space and initial supply support such as mulch."/>
    <n v="0"/>
    <n v="0"/>
    <x v="2"/>
    <m/>
    <s v="EP"/>
    <s v="Organization contacts department staff directly"/>
    <s v="_x000a_​Internal Department Review"/>
    <s v="_x000a_7/1/16 - 6/30/17"/>
    <s v="N/A"/>
    <s v="FY 2011"/>
    <s v="N/A"/>
    <s v="_x000a_No"/>
    <s v="None"/>
    <s v="N/A"/>
    <s v="None"/>
    <s v="RLC, HALRB, and residents who attend these programs.​"/>
    <d v="2016-07-28T11:17:14"/>
    <s v="_x000a_https://arlingtonva-my.sharepoint.com/personal/rschmitt_arlingtonva_us/Documents/Non-Profit%20Tracker%20Support/Reevesland%20MOU%20(CB-APPROVED).pdf"/>
    <s v="https://arlingtonva.sharepoint.com/sites/dmf/budget/_layouts/15/guestaccess.aspx?guestaccesstoken=yABb1oi7qTAUPiV8UaLf7ooaQJlkp1TNapzDLrWcbbY%3d&amp;docid=2_1ea89aa12fea54817b8882d802458b410&amp;rev=1"/>
    <m/>
    <m/>
    <s v="Memorandum of Understanding"/>
    <s v="No"/>
    <s v="Yes"/>
    <s v="_x000a_​NB-in-kind services, n/a."/>
    <s v="JWB-7/6"/>
    <s v="_x000a_What is HALRB?- What park space is offered? Can we offer more description on the supplies offered,"/>
    <m/>
    <s v="Item"/>
    <s v="sites/dmf/budget/Lists/NonProfit Tracker"/>
    <x v="2"/>
  </r>
  <r>
    <x v="0"/>
    <s v="Resources for Independence of Virginia"/>
    <s v="​Residential support services for intellectually disabled"/>
    <s v="_x000a_​Congregate and in-home residential services to individuals with intellectual and developmental disabilities."/>
    <s v="Disability Services"/>
    <s v="DHS"/>
    <s v="Jennifer McKinney Acheson"/>
    <s v="General Fund"/>
    <s v="101.456000.53208.0000.0000.M581"/>
    <m/>
    <n v="140184"/>
    <n v="0"/>
    <x v="87"/>
    <s v="517-12"/>
    <s v="RFP"/>
    <s v="_x000a_​RFP"/>
    <s v="RFP"/>
    <s v="_x000a_7/1/16 - 6/30/17"/>
    <s v="​FY13-14 - $138,796_x000a_FY15-16 - $140,184"/>
    <s v="FY 2011"/>
    <s v="FY15 - COLA"/>
    <s v="Yes"/>
    <s v="-individual support plans_x000a_-person-centered reviews_x000a_-incident reports_x000a_-qualitative outcome data_x000a_-citizen complaints_x000a_-monthly data for in-home Services_x000a_-licensure and corrective action plans"/>
    <s v="None"/>
    <s v="Disability Advisory Commission;_x000a_Commission on Aging; _x000a_Community Services Board"/>
    <s v="County residents with intellectual disabilities"/>
    <d v="2016-08-01T13:17:24"/>
    <s v="_x000a_https://arlingtonva.sharepoint.com/sites/dmf/budget/Lists/NonProfit%20Tracker/Attachments/97/517-12.pdf_x000a_https://arlingtonva.sharepoint.com/sites/dmf/budget/Lists/NonProfit%20Tracker/Attachments/97/RIVA%20Renewal%20Contract%20No%20%20517-12%20FY16.pdf"/>
    <s v="https://arlingtonva.sharepoint.com/sites/dmf/budget/Lists/NonProfit%20Tracker/Attachments/97/517-12.pdf"/>
    <s v="https://arlingtonva.sharepoint.com/sites/dmf/budget/Lists/NonProfit%20Tracker/Attachments/97/RIVA%20Renewal%20Contract%20No%20%20517-12%20FY16.pdf"/>
    <m/>
    <s v="Competitively Bid Contract"/>
    <s v="Yes"/>
    <s v="Yes"/>
    <s v="_x000a_​$0 budget in PSB."/>
    <s v="NMB-07/11/2016"/>
    <s v="_x000a_​NB-for metrics, section  VI (reporting requirements) on page 34 of the contract pdf."/>
    <s v="_x000a_​NB-ask about budget location. Dept  answer - The ACCs entered are where the expenses are charged, all budget is currently maintained in 101.456000.53208.0.0.0. The task M581 is used for the electronic health record reporting."/>
    <s v="Item"/>
    <s v="sites/dmf/budget/Lists/NonProfit Tracker"/>
    <x v="1"/>
  </r>
  <r>
    <x v="0"/>
    <s v="Service Source"/>
    <s v="​Vocational/Habilitation Services"/>
    <s v="​Day support and employment services for individuals with mental illness and intellectual disabilities"/>
    <s v="Disability Services"/>
    <s v="DHS"/>
    <s v="La Voice Reid"/>
    <s v="General Fund"/>
    <s v="101.456000.53206.0000.0000.M425_x000a_101.456000.53206.0000.0000.M460_x000a_101.456000.53206.0000.0000.M430_x000a_101.456000.53206.0000.0000.M465_x000a_101.456000.53206.0000.4440.M425"/>
    <m/>
    <n v="757500"/>
    <n v="0"/>
    <x v="88"/>
    <s v="16-323-7-R"/>
    <s v="_x000a_Rider"/>
    <s v="_x000a_​RFP (Rider)"/>
    <s v="RFP"/>
    <s v="_x000a_4/1/16-6/30/17​"/>
    <s v="​FY13-14 - $710,328_x000a_FY15 - $742,647_x000a_FY16 - $757,500"/>
    <s v="FY 2009"/>
    <s v="FY16 - rate increase for services"/>
    <s v="Yes"/>
    <s v="- monthly state performance utilization reports and referral reports_x000a_-quarterly individual service plan progress reports_x000a_-annual outcome measures report_x000a_-critical incident reports and internal investigation reports as they occur"/>
    <s v="None"/>
    <s v="Disability Advisory Commission;_x000a_Commission on Aging; _x000a_Community Services Board"/>
    <s v="County residents with intellectual disabilities"/>
    <d v="2016-08-01T13:13:39"/>
    <s v="_x000a_https://arlingtonva.sharepoint.com/sites/dmf/budget/Lists/NonProfit%20Tracker/Attachments/67/16-323-7-R%20%20Service%20Source%20Rider%20Agreement.pdf"/>
    <s v="https://arlingtonva.sharepoint.com/sites/dmf/budget/Lists/NonProfit%20Tracker/Attachments/67/16-323-7-R%20%20Service%20Source%20Rider%20Agreement.pdf"/>
    <m/>
    <m/>
    <s v="Competitively Bid Contract"/>
    <s v="Yes"/>
    <s v="Yes"/>
    <s v="_x000a_​NB-$0 budget in PSB."/>
    <s v="NMB-07/08/2016"/>
    <s v="_x000a_​NB-for metrics, do they mean refer to Section 7.4 of the original Fairfax agreement (performance accountability for all services-page 25 of the pdf)?"/>
    <s v="_x000a_​NB-ask Jim about the budget location. what does sheltered employment mean? Dept. Answer - The ACCs entered are where the expenses are charged, all budget is currently maintained in 101.456000.53206.0.0.0. The task M425 is used for the electronic health record reporting._x000a_Column N updated."/>
    <s v="Item"/>
    <s v="sites/dmf/budget/Lists/NonProfit Tracker"/>
    <x v="1"/>
  </r>
  <r>
    <x v="0"/>
    <s v="Service Source"/>
    <s v="Aspiring. Skills. Determined."/>
    <s v="​Assisting individuals with autism spectrum disorder (ASD) in achieving improved self-sufficiency, quality of life and community integration through employment opportunities"/>
    <s v="Disability Services"/>
    <s v="CPHD"/>
    <s v="Caitlin Jones"/>
    <s v="Community Development Fund"/>
    <s v="206.456300.72405.0000.0642.6KSS"/>
    <m/>
    <n v="0"/>
    <n v="30000"/>
    <x v="0"/>
    <m/>
    <s v="EP"/>
    <s v="​Applied to the Community Development Fund"/>
    <s v="CDCAC"/>
    <s v="_x000a_7/1/16 - 6/30/17"/>
    <s v="FY16 - $30,000"/>
    <s v="FY 2016"/>
    <s v="_x000a_​N/A"/>
    <s v="Yes"/>
    <s v="# individuals participating in Soft Skills Club_x000a_- Situational assessments and work experiences: Individuals will receive situational assessments/work experiences_x000a_- Job development: Individuals will receive intensive job development services, marketing their strengths and abilities to local employers and opening doors to long-term employment opportunities_x000a_- Job placement: Individuals will be placed in community employment alongside individuals without disabilities, receive wages contributing to financial independence, and have access to job coaching leading to retention"/>
    <s v="None"/>
    <s v="Disability Advisory Commission; _x000a_Community Development Citizens Advisory Committee"/>
    <s v="Young people with autism spectrum disorders"/>
    <d v="2016-08-01T12:01:15"/>
    <s v="_x000a_https://arlingtonva.sharepoint.com/sites/dmf/budget/Lists/NonProfit%20Tracker/Attachments/12/service%20source%20FY16.pdf"/>
    <s v="https://arlingtonva.sharepoint.com/sites/dmf/budget/Lists/NonProfit%20Tracker/Attachments/12/service%20source%20FY16.pdf"/>
    <m/>
    <m/>
    <s v="General Fund Grant Agreement"/>
    <s v="Yes"/>
    <s v="Yes"/>
    <s v="_x000a_​NB-budget matches the FY17 CD Fund table; money is budgeted to task after adoption."/>
    <s v="NMB-07/07/16"/>
    <s v="_x000a_​NB- should we added APS and parents as stakeholders.  Add CSB to the committees tab? Metrics appear in the agreement but the tracker itself."/>
    <s v="_x000a_​NB-double-check on in-kind contributions, they said they weren't sure. Do we know why they got added in FY 2016, was it the first year they applied. YES, first year they applied."/>
    <s v="Item"/>
    <s v="sites/dmf/budget/Lists/NonProfit Tracker"/>
    <x v="0"/>
  </r>
  <r>
    <x v="0"/>
    <s v="Service Source"/>
    <s v="Community Integration Center"/>
    <s v="Day-based program that provides personal care and medical case management, person-centered activities, therapy, rehabilitation and employment programs for adults with intellectual and developmental disabilities"/>
    <s v="Disability Services"/>
    <s v="DHS"/>
    <s v="La Voyce Reid"/>
    <s v="General Fund"/>
    <s v="101.456000.53206.0000.0000.M425"/>
    <m/>
    <n v="110360"/>
    <n v="0"/>
    <x v="89"/>
    <s v="290-10"/>
    <s v="RFP"/>
    <s v="_x000a_​RFP"/>
    <s v="RFP"/>
    <s v="_x000a_7/1/16 - 6/30/17"/>
    <s v="​FY13-14 - $209,477 _x000a_FY15 - $219,008 _x000a_FY16 - $110,360"/>
    <s v="FY 2013"/>
    <s v="_x000a_FY16 - reduced due to fewer participants in the program &amp; changed rate structure"/>
    <s v="Yes"/>
    <s v="See attachment CIC year 5 290-10A5 (FY14); sections II and III"/>
    <s v="None"/>
    <s v="Disability Advisory Commission; _x000a_Community Services Board"/>
    <s v="_x000a_Young adults with physical and intellectual disabilities"/>
    <d v="2016-08-01T13:13:47"/>
    <s v="_x000a_https://arlingtonva.sharepoint.com/sites/dmf/budget/Lists/NonProfit%20Tracker/Attachments/68/CIC%20year%205%20290-10%20A5%20(FY14).pdf_x000a_https://arlingtonva.sharepoint.com/sites/dmf/budget/Lists/NonProfit%20Tracker/Attachments/68/CIC%20month%20to%20month%20290-10.pdf "/>
    <s v="https://arlingtonva.sharepoint.com/sites/dmf/budget/Lists/NonProfit%20Tracker/Attachments/68/CIC%20year%205%20290-10%20A5%20(FY14).pdf"/>
    <s v="https://arlingtonva.sharepoint.com/sites/dmf/budget/Lists/NonProfit%20Tracker/Attachments/68/CIC%20month%20to%20month%20290-10.pdf "/>
    <m/>
    <s v="Competitively Bid Contract"/>
    <s v="Yes"/>
    <s v="Yes"/>
    <s v="_x000a_​NB-$0 budget in PSB."/>
    <s v="NMB-07/08/2016"/>
    <s v="_x000a_​NB-contract has been month to month since June 2014. Is this is the purchasing pipeline?"/>
    <s v="_x000a_​NB-why did contract reduce by half in FY 2015? Are the metrics refenced in section II and III on page 11 and 12 of the CIC 5 year pdf? Ask Jim about budget location. Dept Answer - It was reduced in FY15 due to fewer participants in the program, and a different rate structure (Service Source acquired Central Fairfax Day Support Svcs in FY14). The ACCs entered are where the expenses are charged, all budget is currently maintained in 101.456000.53206.0.0.0. The task M425 is used for the electronic health record reporting."/>
    <s v="Item"/>
    <s v="sites/dmf/budget/Lists/NonProfit Tracker"/>
    <x v="1"/>
  </r>
  <r>
    <x v="0"/>
    <s v="Shirlington Employment and Education Center (SEEC)"/>
    <s v="​Day Laborers Program"/>
    <s v="​Support for SEEC staff and program support for services to day laborers congregating on South Four Mile Run Drive"/>
    <s v="Other"/>
    <s v="CPHD"/>
    <s v="Caitlin Jones"/>
    <s v="Community Development Fund"/>
    <s v="Program_x000a_101.456300.72401.0000.0000.6DSS Utilities for SEEC Office_x000a_101.456300.72401.0000.0000.6DSU "/>
    <s v="Use of County Space"/>
    <n v="0"/>
    <n v="222250"/>
    <x v="90"/>
    <m/>
    <s v="EP"/>
    <s v="_x000a_​Applied to the Community Development Fund then applied to the Board to increase general funding to the program in later years."/>
    <s v="_x000a_​CDCAC &amp; CPHD"/>
    <s v="_x000a_7/1/16 - 6/30/17"/>
    <s v="FY12 - $119,275_x000a_FY13 - $187,275_x000a_FY14-15 - $205,850 _x000a_FY16 - $205,550"/>
    <s v="FY 2003"/>
    <s v="FY14 - SEEC requested additional funding from the Board"/>
    <s v="Yes"/>
    <s v="# workers registered per month_x000a_# workers placed in jobs per month (workers may be duplicated)_x000a_# persons to receive GREEN housecleaning skills training per month_x000a_# workers finding permanent employment per month_x000a_# new employees registered per month_x000a_# employers seeking workers per month_x000a_# employers hiring permanent employees per month"/>
    <s v="None"/>
    <s v="Community Development Citizens Advisory Committee; _x000a_Alexandria/Arlington Regional Workforce Council"/>
    <s v="Day laborers, residents and business in the surrounding neighborhood"/>
    <d v="2016-08-01T12:16:07"/>
    <s v="_x000a_https://arlingtonva.sharepoint.com/sites/dmf/budget/Lists/NonProfit%20Tracker/Attachments/17/FY17%20SEEC%20agreement.pdf"/>
    <s v="https://arlingtonva.sharepoint.com/sites/dmf/budget/Lists/NonProfit%20Tracker/Attachments/17/FY17%20SEEC%20agreement.pdf"/>
    <m/>
    <m/>
    <s v="General Fund Grant Agreement"/>
    <s v="Yes"/>
    <s v="Yes"/>
    <s v="_x000a_​NB-budget matches the FY17 CD Fund table; money is budgeted to task after adoption."/>
    <s v="NMB-07/07/2016"/>
    <s v="_x000a_​NB-Purchasing authority listed as EP, but type of agreement is listed as sole source. Need to clarify inconsistency. Think some CDBG funding may e missing from FY 2012 in funding history (otherwise, it went down a lot that year). Link provided in committee column.  It is for Arlington/Alexandria Regional Workforce Council. Consider moving link to the  Additional Agreement Attachments column instead. Community stakeholders are really an impact statement.  Need to reword."/>
    <s v="_x000a_ This funding request is not approved through CDCAC.  Need clarification from purchasing, agreements may have expired"/>
    <s v="Item"/>
    <s v="sites/dmf/budget/Lists/NonProfit Tracker"/>
    <x v="0"/>
  </r>
  <r>
    <x v="0"/>
    <s v="St. John Community Services"/>
    <s v="​Intellectual Disability Support"/>
    <s v="​In-home support for individuals with intellectual disabilities"/>
    <s v="Disability Services"/>
    <s v="DHS"/>
    <s v="Jennifer McKinney Acheson"/>
    <s v="General Fund"/>
    <s v="101.456000.53208.0000.0000.M581_x000a_101.456000.53208.0000.4440.M581"/>
    <m/>
    <n v="153827"/>
    <n v="0"/>
    <x v="91"/>
    <s v="155-10"/>
    <s v="RFP"/>
    <s v="_x000a_​RFP"/>
    <s v="RFP"/>
    <s v="_x000a_7/1/16 - 6/30/17"/>
    <s v="FY10 - $138,774_x000a_FY11 - $92,788_x000a_FY12 - $128,223_x000a_FY13 - $141,724_x000a_FY14 - $138,819_x000a_FY15 - $112,138_x000a_FY16 - $153,827"/>
    <s v="FY 2007"/>
    <s v="_x000a_Unknown"/>
    <s v="Yes"/>
    <s v="-individual consumer-specific report_x000a_-qualitative outcome data_x000a_-incident reports_x000a_-human rights reports_x000a_-licensure reports_x000a_-activity logs_x000a_-citizen complaints"/>
    <s v="None"/>
    <s v="Disability Advisory Commission;_x000a_Commission on Aging; _x000a_Community Services Board"/>
    <s v="County residents with intellectual disabilities receiving in-home support services"/>
    <d v="2016-08-01T13:17:30"/>
    <s v="_x000a_https://arlingtonva.sharepoint.com/sites/dmf/budget/Lists/NonProfit%20Tracker/Attachments/98/155-10%20St%20Johns.pdf_x000a_https://arlingtonva.sharepoint.com/sites/dmf/budget/Lists/NonProfit%20Tracker/Attachments/98/ST%20JOHNs%20COMMUNITY%20SVCS%20Contract%20No%20155-10A5%20FY16.pdf"/>
    <s v="https://arlingtonva.sharepoint.com/sites/dmf/budget/Lists/NonProfit%20Tracker/Attachments/98/155-10%20St%20Johns.pdf"/>
    <s v="https://arlingtonva.sharepoint.com/sites/dmf/budget/Lists/NonProfit%20Tracker/Attachments/98/ST%20JOHNs%20COMMUNITY%20SVCS%20Contract%20No%20155-10A5%20FY16.pdf"/>
    <m/>
    <s v="Competitvely Bid Contract"/>
    <s v="Yes"/>
    <s v="Yes"/>
    <s v="_x000a_​NB-$0 budget in PSB."/>
    <s v="NMB-07/11/2016"/>
    <s v="_x000a_​NB-ask about funding history. Reporting requirements appear on page of the renewal."/>
    <s v="_x000a_​NB-any more details about funding history."/>
    <s v="Item"/>
    <s v="sites/dmf/budget/Lists/NonProfit Tracker"/>
    <x v="1"/>
  </r>
  <r>
    <x v="0"/>
    <s v="The Women's Home, Inc."/>
    <s v="Residential Substance Abuse Treatment Program"/>
    <s v="Provides a safe, structured, and stable living environment for recovering female alcoholics and addicts"/>
    <s v="Health/Counseling Services"/>
    <s v="DHS"/>
    <s v="Natasha Minocha"/>
    <s v="General Fund"/>
    <s v="101.456000.52205.0000.1000.3521_x000a_101.456000.52205.0000.1000.3551"/>
    <m/>
    <n v="3656"/>
    <n v="0"/>
    <x v="92"/>
    <s v="297-13"/>
    <s v="RFP"/>
    <s v="RFP"/>
    <s v="RFP"/>
    <s v="_x000a_7/1/16 - 6/30/17"/>
    <s v="FY13 - $2,100_x000a_FY14-16 - $3,656"/>
    <s v="FY 2013"/>
    <s v="N/A"/>
    <s v="Yes"/>
    <s v="Client progress is reviewed by clinical management"/>
    <s v="None"/>
    <s v="_x000a_Community Services Board"/>
    <s v="Community Service Board (CSB), Behavioral Health Division (BHD) clients"/>
    <d v="2016-08-01T13:16:43"/>
    <s v="_x000a_None"/>
    <m/>
    <m/>
    <m/>
    <s v="Competitvely Bid Contract"/>
    <s v="Yes"/>
    <s v="No"/>
    <s v="_x000a_​NB-FY17 PSB budget is $2,753."/>
    <s v="NMB-07/11/16"/>
    <s v="_x000a_​NB-Add CSB to commission field. Ask purchasing for contract. Switch program name and program description."/>
    <s v="_x000a_​NB-double-check budget ACCs."/>
    <s v="Item"/>
    <s v="sites/dmf/budget/Lists/NonProfit Tracker"/>
    <x v="1"/>
  </r>
  <r>
    <x v="0"/>
    <s v="Virginia Cooperative Extension (VCE)"/>
    <s v="​Money Smarts"/>
    <s v="Serves residents at Arlington Partnership for Affordable Housing (APAH) properties by administering a financial education program"/>
    <s v="Education/Job Training"/>
    <s v="CPHD"/>
    <s v="Caitlin Jones"/>
    <s v="Community Development Fund"/>
    <s v="101.456300.91102.VCEX.0000.64SG"/>
    <m/>
    <n v="0"/>
    <n v="29500"/>
    <x v="93"/>
    <m/>
    <s v="EP"/>
    <s v="​Applied to the Community Development Fund"/>
    <s v="CDCAC"/>
    <s v="_x000a_7/1/16 - 6/30/17"/>
    <s v=" FY 15-16  - AHIF two year housing services grant. "/>
    <s v="FY 2017"/>
    <s v="N/A"/>
    <s v="Yes"/>
    <s v="# Money Smarts Pay program participants_x000a_% / # of participants to achieve the short-term savings goals_x000a_% / # of participants to access their credit reports and, if they have outstanding consumer debts, will make plans for paying them off in a specific time frame_x000a_% / # of participants to make on-time payments of their monthly obligations (rent, utilities, phone) for the duration of the three-month program and the six months following_x000a_# teens to participate in Reality Store_x000a_% / # of participating teens to report that they learned about how having a savings account and insurance could help them plan for emergencies_x000a_# of Kids Marketplace participants_x000a_% / # of children who participate in Kids Marketplace to report on post-event evaluations that they gained new ideas on how to handle their money in the future and that they learned that life has surprises that can cost extra money"/>
    <s v="None"/>
    <s v="_x000a_Citizens Advisory Commission on Housing; Community Development Citizens Advisory Committee"/>
    <s v="Low-to-moderate income households who need education in money management"/>
    <d v="2016-08-01T13:18:15"/>
    <s v="_x000a_None"/>
    <m/>
    <m/>
    <m/>
    <s v="General Fund Grant Agreement"/>
    <s v="Yes"/>
    <s v="No"/>
    <s v="_x000a_​Nb-budget matches the FY17 CD Fund table; money is budgeted to task after adoption."/>
    <s v="NMB-07/07/2016"/>
    <s v="_x000a_​NB-Agreement is not attached because this is the first year of the program. Need to reword program description (take out reference AHIF two year funding which is already in the funding history)."/>
    <m/>
    <s v="Item"/>
    <s v="sites/dmf/budget/Lists/NonProfit Tracker"/>
    <x v="0"/>
  </r>
  <r>
    <x v="0"/>
    <s v="Virginia Cooperative Extension (VCE)"/>
    <s v="​Virginia Cooperative Extension [VCE]"/>
    <s v="The Virginia Cooperative Extension provides research based educational programs to the people of the Commonwealth in the areas of Agricultural and Natural Resources, Family and Consumer Sciences, 4-H Youth Development, and Community Viability.  ​DPR provides Ongoing annual funding to support personnel costs, some non-personnel costs and free office space at Fairlington"/>
    <s v="Education/Job Training"/>
    <s v="DPR"/>
    <s v="Kimberly Haun"/>
    <s v="General Fund"/>
    <s v="101.various.80103.0000.0000.0000​"/>
    <s v="Use of County Space"/>
    <n v="113514"/>
    <n v="0"/>
    <x v="94"/>
    <m/>
    <s v="EP"/>
    <s v="Organization contacts department staff directly"/>
    <s v="_x000a_​Internal Department Review"/>
    <s v="_x000a_7/1/16 - 6/30/17"/>
    <s v="FY10 - $103,904_x000a_FY11-15 - $93,514_x000a_FY16 - $113,514"/>
    <s v="Unknown"/>
    <s v="FY16 - increased funding to support a shift of additional master gardener efforts from DPR to VCE"/>
    <s v="_x000a_No"/>
    <s v="An updated MOU is currently being developed to define metrics."/>
    <s v="None"/>
    <s v="None"/>
    <s v="The local community who are interested in VCE's educational programs. "/>
    <d v="2016-07-28T11:18:12"/>
    <s v="_x000a_https://arlingtonva-my.sharepoint.com/personal/rschmitt_arlingtonva_us/Documents/Non-Profit%20Tracker%20Support/VCE%20MOU.PDF"/>
    <s v="https://arlingtonva-my.sharepoint.com/personal/rschmitt_arlingtonva_us/Documents/Non-Profit%20Tracker%20Support/VCE%20MOU.PDF"/>
    <m/>
    <m/>
    <s v="Memorandum of Understanding"/>
    <s v="Yes"/>
    <s v="Yes"/>
    <s v="_x000a_​NB-assuming budget for entire cost center supports this program."/>
    <s v="JWB-7/6"/>
    <s v="_x000a_can we provide more detail on what duties they perform for the county?_x000a_ "/>
    <m/>
    <s v="Item"/>
    <s v="sites/dmf/budget/Lists/NonProfit Tracker"/>
    <x v="3"/>
  </r>
  <r>
    <x v="0"/>
    <s v="Virginia Hospital Center"/>
    <s v="​Medical Detox Services"/>
    <s v="​Medical detox services for Arlington County residents with substance abuse issues that are referred by County staff."/>
    <s v="Health/Counseling Services"/>
    <s v="DHS"/>
    <s v="Joe Bullock"/>
    <s v="General Fund"/>
    <s v="101.456000.52205.0000.1000.3250"/>
    <m/>
    <n v="3334"/>
    <n v="0"/>
    <x v="95"/>
    <s v="222-11"/>
    <s v="RFP"/>
    <s v="RFP"/>
    <s v="RFP"/>
    <s v="_x000a_7/1/16 - 6/30/17"/>
    <s v="FY13-16 - $3,334"/>
    <s v="FY 2013"/>
    <s v="N/A"/>
    <s v="Yes"/>
    <s v="Program managers/case workers closely monitor the progress of the clients and impact of the facility care provided in development of client."/>
    <s v="None"/>
    <s v="_x000a_Community Services Board"/>
    <s v="Community Service Board (CSB), Behavioral Health Division (BHD) clients"/>
    <d v="2016-08-01T13:16:45"/>
    <s v="_x000a_https://arlingtonva.sharepoint.com/sites/dmf/budget/Lists/NonProfit%20Tracker/Attachments/90/VoA%20FY16%20SFA.pdf"/>
    <s v="https://arlingtonva.sharepoint.com/sites/dmf/budget/Lists/NonProfit%20Tracker/Attachments/90/VoA%20FY16%20SFA.pdf"/>
    <m/>
    <m/>
    <s v="Competitvely Bid Contract"/>
    <s v="Yes"/>
    <s v="Yes"/>
    <s v="_x000a_​NB-FY17 PSB budget is way higher ($382,998), must include other programs and/or expenses."/>
    <s v="NMB-07/08/2016"/>
    <s v="_x000a_​NB-purchasing authority says SFA, but purchasing type says Competitive Process. Reformat period of performance. Add CSB in the commission field."/>
    <s v="_x000a_​NMB-Double-check purchasing authority. Ask how many beds are available.  $3K sounds like a pretty small budget for that kind of service. ask for Virginia Hospital Center agreement (VOA agreement was attached by mistake). Dept. Answer - BHD does not use the contract every year but enacts one in order to have the option to purchase services of this type when the necessity arises."/>
    <s v="Item"/>
    <s v="sites/dmf/budget/Lists/NonProfit Tracker"/>
    <x v="1"/>
  </r>
  <r>
    <x v="0"/>
    <s v="Volunteers of America (VOA)"/>
    <s v="​Residential support services for intellectually disabled"/>
    <s v="​Congregate residential services to individuals with intellectual and developmental disabilities"/>
    <s v="Disability Services"/>
    <s v="DHS"/>
    <s v="Jennifer McKinney Acheson"/>
    <s v="General Fund"/>
    <s v="101.456000.53208.0000.0000.M521"/>
    <m/>
    <n v="128870"/>
    <n v="0"/>
    <x v="96"/>
    <s v="519-12"/>
    <s v="RFP"/>
    <s v="_x000a_​RFP"/>
    <s v="RFP"/>
    <s v="_x000a_7/1/16 - 6/30/17"/>
    <s v="​FY13-14 - $125,092_x000a_FY15 - $126,343_x000a_FY16 - $128,870"/>
    <s v="FY 2006"/>
    <s v="FY16 -  COLA, rate increase"/>
    <s v="Yes"/>
    <s v="-individual service reviews _x000a_-quarterly progress reports_x000a_-incident reports _x000a_-discharge reports _x000a_-licensure and corrective action plans _x000a_-citizen complaints _x000a_-data for in-home services_x000a_-qualitative outcome data"/>
    <s v="None"/>
    <s v="Disability Advisory Commission;_x000a_Commission on Aging; _x000a_Community Services Board"/>
    <s v="_x000a_​Adults with intellectual and developmental disabilities residing in group homes, living independently, and those that receive in-home services"/>
    <d v="2016-08-01T13:17:39"/>
    <s v="_x000a_https://arlingtonva.sharepoint.com/sites/dmf/budget/Lists/NonProfit%20Tracker/Attachments/99/Volunteers%20of%20America%20519-12.pdf_x000a_https://arlingtonva.sharepoint.com/sites/dmf/budget/Lists/NonProfit%20Tracker/Attachments/99/VOA%20Chespeake%20519-12%20A4.pdf"/>
    <s v="https://arlingtonva.sharepoint.com/sites/dmf/budget/Lists/NonProfit%20Tracker/Attachments/99/Volunteers%20of%20America%20519-12.pdf"/>
    <s v="https://arlingtonva.sharepoint.com/sites/dmf/budget/Lists/NonProfit%20Tracker/Attachments/99/VOA%20Chespeake%20519-12%20A4.pdf"/>
    <m/>
    <s v="Competitvely Bid Contract"/>
    <s v="Yes"/>
    <s v="Yes"/>
    <s v="_x000a_​NB-$0 budget in PSB."/>
    <s v="NMB-07/11/2016"/>
    <s v="_x000a_​NB-metrics start in section VI (reporting requirements) of the contract (page 34 of the pdf agreement, not the amendment)."/>
    <s v="_x000a_​NB-ask about the budget. Dept Answer - The ACCs entered are where the expenses are charged, all budget is currently maintained in 101.456000.53208.0.0.0. The task M521 is used for the electronic health record reporting."/>
    <s v="Item"/>
    <s v="sites/dmf/budget/Lists/NonProfit Tracker"/>
    <x v="1"/>
  </r>
  <r>
    <x v="0"/>
    <s v="Volunteers of America (VOA)"/>
    <s v="​Mary Marshall Assisted Living Residence"/>
    <s v="52-unit licensed assisted living facility for low-income people age 55 and older with cognitive, mental health and other special needs who require assistance with activities of daily living"/>
    <s v="Senior Services"/>
    <s v="DHS"/>
    <s v="Glenda Blake"/>
    <s v="General Fund"/>
    <s v="101.437405.53320.0000.0000.0000           "/>
    <m/>
    <n v="2432458"/>
    <n v="0"/>
    <x v="97"/>
    <s v="619-12"/>
    <s v="_x000a_Sole Source"/>
    <s v="_x000a_Initial application method was RFP.  Going forward it has been determined this will be a sole-source contract."/>
    <s v="_x000a_​Internal Department Review"/>
    <s v="_x000a_7/1/16 - 6/30/17"/>
    <s v="​FY12 - $1,507,907_x000a_FY13-14 - $2,408,374_x000a_FY15-16 - $2,432,458"/>
    <s v="FY 2012"/>
    <s v="FY13 - to provide a full year of funding"/>
    <s v="Yes"/>
    <s v="monthly client/facility activity report including:_x000a_ # of admissions; _x000a_# of denials with reasons; _x000a_# of discharges with reasons;_x000a_# of hospitalizations with reasons;_x000a_staffing updates;_x000a_ incidents;_x000a_ and facility concerns and issues."/>
    <s v="_x000a_​DHS is negotiating a new agreement for the next 5 year term, vendor has indicated they will ask for additional funds."/>
    <s v="_x000a_​Commission on Aging;_x000a_Commission on Long Term Care Residences; _x000a_Community Services Board"/>
    <s v="Residents of Mary Marshall Assisted Living Residence"/>
    <d v="2016-08-01T13:13:21"/>
    <s v="_x000a_https://arlingtonva.sharepoint.com/sites/dmf/budget/Lists/NonProfit%20Tracker/Attachments/65/619-12%20-%20NOA%20-%20A5.pdf_x000a_https://arlingtonva.sharepoint.com/sites/dmf/budget/Lists/NonProfit%20Tracker/Attachments/65/619-12.pdf_x000a_ "/>
    <s v="https://arlingtonva.sharepoint.com/sites/dmf/budget/Lists/NonProfit%20Tracker/Attachments/65/619-12%20-%20NOA%20-%20A5.pdf"/>
    <s v="https://arlingtonva.sharepoint.com/sites/dmf/budget/Lists/NonProfit%20Tracker/Attachments/65/619-12.pdf"/>
    <m/>
    <s v="Sole Source"/>
    <s v="Yes"/>
    <s v="Yes"/>
    <s v="_x000a_​NB-budget matches PSB."/>
    <s v="NMB-07/08/2016"/>
    <s v="_x000a_​NB-purchasing authority says sole source but type of agreement says RFP, need to confirm which is right."/>
    <s v="_x000a_​NB-double-check purchasing vehicle. Is the upcoming contract due to a competitive bid process or is this a sole source? This is the Mary Marshall Assisted Living Residence. The initial agreement was an RFP, but it is now going to be a sole source going forward. New agreement will be in place by early fall 2016."/>
    <s v="Item"/>
    <s v="sites/dmf/budget/Lists/NonProfit Tracker"/>
    <x v="1"/>
  </r>
  <r>
    <x v="0"/>
    <s v="Volunteers of America Chesapeake (VoAC)"/>
    <s v="​Diversion Homeless Services Program"/>
    <s v="​Diversion and emergency shelter services to Arlington County residents who are at risk of, or are homeless"/>
    <s v="Housing"/>
    <s v="CPHD"/>
    <s v="Jennifer L. Daniels"/>
    <s v="Community Development Fund"/>
    <s v="101.456300.91102.VOAC.0000.64SG"/>
    <m/>
    <n v="0"/>
    <n v="50000"/>
    <x v="10"/>
    <m/>
    <s v="EP"/>
    <s v="​Applied to the Community Development Fund"/>
    <s v="CDCAC"/>
    <s v="_x000a_7/1/16 - 6/30/17"/>
    <s v="FY16 - $50,000"/>
    <s v="FY 2016"/>
    <s v="N/A"/>
    <s v="Yes"/>
    <s v="# residents served through diversion program_x000a_# residents diverted, remaining housed without using shelter services within 12 months"/>
    <s v="None"/>
    <s v="Community Development Citizens Advisory Committee"/>
    <s v="Homeless persons, people at risk for homelessness, Continuum of Care"/>
    <d v="2016-08-01T13:18:05"/>
    <s v="_x000a_https://arlingtonva.sharepoint.com/sites/dmf/budget/Lists/NonProfit%20Tracker/Attachments/107/VOAC%20-%20diversion%2050K.pdf"/>
    <s v="https://arlingtonva.sharepoint.com/sites/dmf/budget/Lists/NonProfit%20Tracker/Attachments/107/VOAC%20-%20diversion%2050K.pdf"/>
    <m/>
    <m/>
    <s v="General Fund Grant Agreement"/>
    <s v="Yes"/>
    <s v="Yes"/>
    <s v="_x000a_​NB-budget matches the FY17 CD Fund table; money is budgeted to task after adoption."/>
    <s v="Nmb-7/07/2016"/>
    <m/>
    <m/>
    <s v="Item"/>
    <s v="sites/dmf/budget/Lists/NonProfit Tracker"/>
    <x v="0"/>
  </r>
  <r>
    <x v="0"/>
    <s v="Volunteers of America Chesapeake (VoAC)"/>
    <s v="Homelessness Services"/>
    <s v="​Operates the County-owned Residential Program Center (RPC)  for homeless individuals, operates the RPC Detox and Early Recovery Programs"/>
    <s v="Housing"/>
    <s v="DHS"/>
    <s v="Joe Bullock"/>
    <s v="General Fund"/>
    <s v="101.434000.52206.0000.1000.3501   (Early Recovery ) _x000a_101.434000.52207.0000.1000.3521 (RPC Detox)"/>
    <m/>
    <n v="873222"/>
    <n v="0"/>
    <x v="98"/>
    <s v="259-12"/>
    <s v="RFP"/>
    <s v="RFP"/>
    <s v="RFP"/>
    <s v="_x000a_7/1/16 - 6/30/17"/>
    <s v="FY13 - $698,787_x000a_FY14 - $913,716_x000a_FY15-16 - $873,222"/>
    <s v="FY 2013"/>
    <s v="FY17 - COLA"/>
    <s v="Yes"/>
    <s v="Program managers/case workers closely monitor the progress of the clients and impact of the facility care provided in development of client."/>
    <s v="None"/>
    <s v="_x000a_Community Services Board"/>
    <s v="Community Service Board (CSB), Behavioral Health Division (BHD) clients"/>
    <d v="2016-08-01T13:16:56"/>
    <s v="_x000a_https://arlingtonva.sharepoint.com/sites/dmf/budget/Lists/NonProfit%20Tracker/Attachments/93/0.%20FY16%20contract%20441-10%20A7%20Final.pdf"/>
    <s v="https://arlingtonva.sharepoint.com/sites/dmf/budget/Lists/NonProfit%20Tracker/Attachments/93/0.%20FY16%20contract%20441-10%20A7%20Final.pdf"/>
    <m/>
    <m/>
    <s v="Competitvely Bid Contract"/>
    <s v="Yes"/>
    <s v="Yes"/>
    <s v="_x000a_​NB-$0 budget in PSB."/>
    <s v="NMB-07/08/2016"/>
    <s v="_x000a_​NB-see monthly reporting requirementsstartin on page 13. Add CSB to commission field."/>
    <s v="_x000a_​NB-ask about budget location."/>
    <s v="Item"/>
    <s v="sites/dmf/budget/Lists/NonProfit Tracker"/>
    <x v="1"/>
  </r>
  <r>
    <x v="0"/>
    <s v="Volunteers of America Chesapeake (VoAC)"/>
    <s v="Residential Program Management"/>
    <s v="​Operates the Residential Program Center (RPC), which includes three components: 44 beds Shelter for Homeless Individuals, a Social Model Detox Program, and an Early Recovery Treatment Program "/>
    <s v="Housing"/>
    <s v="DHS"/>
    <s v="Cynthia Stevens"/>
    <s v="General Fund"/>
    <s v="101.437405.51108.HMLS.1000.5H81"/>
    <m/>
    <n v="757249"/>
    <n v="0"/>
    <x v="99"/>
    <s v="441-10"/>
    <s v="RFP"/>
    <s v="A funding request is sent to the department during the budget process. Organization may choose to contact and/or submit a funding request to the County Board."/>
    <s v="_x000a_​Internal Department Review"/>
    <s v="_x000a_7/1/16 - 6/30/17"/>
    <s v="FY13 - $644,484_x000a_FY14 - $685,734_x000a_FY15-16 - $692,591"/>
    <s v="FY 2006"/>
    <s v=" FY17 - estimated personnel expenses due to living wage adjustment were calculated at $17,192"/>
    <s v="Yes"/>
    <s v="-monthly reports including: _x000a_# exiting shelter in the month_x000a_ % of clients with employment income at exit_x000a_ % of clients with non-employment income at exit,_x000a_% of clients with no income at exit_x000a_ % of clients who increase income from entry to exit_x000a_ % of clients with non-cash benefits at exit_x000a_ # of clients exiting to permanent housing (all shelter clients)_x000a_# of clients exiting to permanent housing (prioritized clients)_x000a_# of clients exiting Independence House_x000a_# of  clients who exited permanent housing 6  calendar months ago_x000a_# of clients above who returned to shelter in the 7th month_x000a_ rate of return/recidivism_x000a_ % of beds utilized nightly on average_x000a_ median length of stay"/>
    <s v="None"/>
    <s v=" Citizens Advisory Commission on Housing"/>
    <s v="Homeless adults, landlords and property management companies, _x000a_ Continuum of Care"/>
    <d v="2016-08-01T12:56:32"/>
    <s v="_x000a_https://arlingtonva.sharepoint.com/sites/dmf/budget/Other%20Budget%20Documents/Volunteers%20of%20America%20Chesapeake%20Inc%20Residential%20Center%20Management%20%20FY16%20contract%20441-10%20A7.pdf"/>
    <s v="https://arlingtonva.sharepoint.com/sites/dmf/budget/Other%20Budget%20Documents/Volunteers%20of%20America%20Chesapeake%20Inc%20Residential%20Center%20Management%20%20FY16%20contract%20441-10%20A7.pdf"/>
    <m/>
    <m/>
    <s v="Contract"/>
    <s v="Yes"/>
    <s v="Yes"/>
    <s v="_x000a_​NB-FY17 PSB budget is $692,591."/>
    <s v="NMB-07/08/2016"/>
    <m/>
    <s v="_x000a_FY17 PSB budget for codes provided totals $692,591. Are we missing any codes? Where is additional funding coming from? Dept Answer - ​The increase in funding for this contract is a structural issue, through our monitoring process we reserve sufficient funding at year end."/>
    <s v="Item"/>
    <s v="sites/dmf/budget/Lists/NonProfit Tracker"/>
    <x v="1"/>
  </r>
  <r>
    <x v="0"/>
    <s v="Volunteers of America Chesapeake (VoAC)"/>
    <s v="VOAC CAS Case Management"/>
    <s v="CAS Case Management - Centralized Access System (CAS) to provide housing stabilization, financial literacy and case management services to eligible households receiving short-term assistance to prevent homelessness or rapidly re-house homeless households."/>
    <s v="Housing"/>
    <s v="DHS"/>
    <s v="Heather Venner"/>
    <s v="General Fund"/>
    <s v="101.437405.51108.HST.1000.HRSS_x000a_101.499100.51108.HST.1000.HPSR"/>
    <s v="_x000a_Office Space at DHS 2 days per week._x000a_ "/>
    <n v="26811"/>
    <n v="0"/>
    <x v="100"/>
    <m/>
    <s v="EP"/>
    <s v="A funding request is sent to the department during the budget process. Organization may choose to contact and/or submit a funding request to the County Board."/>
    <s v="_x000a_​Board Award"/>
    <s v="_x000a_7/1/16 - 6/30/17"/>
    <s v="​FY13 - $52,804_x000a_FY14 - $51,850_x000a_FY15 - $26,811_x000a_FY16 - $61,811"/>
    <s v="FY 2013"/>
    <s v="FY17 - funding decreased to $26,811 due to lack of match for local funding"/>
    <s v="Yes"/>
    <s v="-monthly report detailing: financial assistance by transaction and uncashed checks._x000a_-quarterly reports including: statement of donations and amounts received; _x000a_and documentation of expenditures to be credited to quarterly in-kind contribution."/>
    <s v="None"/>
    <s v="Citizens Advisory Commission on Housing"/>
    <s v="Homeless adults, landlords and property management companies, Continuum of Care"/>
    <d v="2016-07-28T15:03:49"/>
    <s v="_x000a_https://arlingtonva.sharepoint.com/sites/dmf/budget/Other%20Budget%20Documents/Volunteers%20of%20America%20Chesapeake%20Inc%20CAS%20Case%20Management%20%20FY17%20agreement.pdf"/>
    <s v="https://arlingtonva.sharepoint.com/sites/dmf/budget/Other%20Budget%20Documents/Volunteers%20of%20America%20Chesapeake%20Inc%20CAS%20Case%20Management%20%20FY17%20agreement.pdf"/>
    <m/>
    <m/>
    <s v="EP"/>
    <s v="Yes"/>
    <s v="Yes"/>
    <s v="_x000a_​NB-$0 budget in PSB."/>
    <s v="NMB-07/11/2016"/>
    <s v="_x000a_​NB-spell out CAS. For metrics, see Exhibit E of the contract (page 18 of the pdf). Only see emtrics on this page, but DHS said there were six."/>
    <s v="_x000a_​NB-ask about budget location. Ask about two metrics not included in exhibit e."/>
    <s v="Item"/>
    <s v="sites/dmf/budget/Lists/NonProfit Tracker"/>
    <x v="3"/>
  </r>
  <r>
    <x v="0"/>
    <s v="Wesley Housing Development Corporation (WHDC)"/>
    <s v="​Building Communities of Promise"/>
    <s v="​On-site enrichment programming at Whitefield Commons Community Resource Center to foster economic self-sufficiency and academic achievement for low-income adults and youth"/>
    <s v="Education/Job Training"/>
    <s v="CPHD"/>
    <s v="Rolda Nedd"/>
    <s v="Community Development Fund"/>
    <s v="206.456300.72405.0000.0642.6DWH"/>
    <m/>
    <n v="0"/>
    <n v="24000"/>
    <x v="101"/>
    <m/>
    <s v="EP"/>
    <s v="​Applied to the Community Development Fund"/>
    <s v="CDCAC"/>
    <s v="_x000a_7/1/16 - 6/30/17"/>
    <s v="​FY14 - $25,000_x000a_FY15-16 - $24,000"/>
    <s v="FY 2014"/>
    <s v="FY15 - Fewer funds to allocate among programs"/>
    <s v="Yes"/>
    <s v="# residents who will access referral support and/or employment services to maintain housing_x000a_# elementary-age students who maintain or improve academic performance                                _x000a_# residents who improve computer literacy and achieve basic, intermediate or advanced skill level                                                _x000a_# adults who achieve new or improved employment                                                             "/>
    <s v="None"/>
    <s v="Community Development Citizens Advisory Committee"/>
    <s v="Low-to-moderate income residents who reside at Whitefield Commons Apartment Complex"/>
    <d v="2016-08-01T12:46:15"/>
    <s v="_x000a_https://arlingtonva.sharepoint.com/sites/dmf/budget/Other%20Budget%20Documents/WHDC%20FY16.pdf"/>
    <s v="https://arlingtonva.sharepoint.com/sites/dmf/budget/Other%20Budget%20Documents/WHDC%20FY16.pdf"/>
    <m/>
    <m/>
    <s v="General Fund Grant Agreement"/>
    <s v="Yes"/>
    <s v="Yes"/>
    <s v="_x000a_​NB-budget matches the FY17 CD Fund table; money is budgeted to task after adoption."/>
    <s v="NMB-07/07/2016"/>
    <m/>
    <s v="_x000a_​NB-Is Whitefield Commons part of an NSA (like Buckingham)? It's in the Buckingham area so maybe. Can't access link in the community stakeholders section is it the same as the agreement or is it something else? Yes, NSA. Have document from stakeholder field. County is moving away from using NSAs. Just spell out term once and move on."/>
    <s v="Item"/>
    <s v="sites/dmf/budget/Lists/NonProfit Tracker"/>
    <x v="0"/>
  </r>
  <r>
    <x v="1"/>
    <m/>
    <m/>
    <m/>
    <m/>
    <m/>
    <m/>
    <m/>
    <m/>
    <m/>
    <m/>
    <m/>
    <x v="102"/>
    <m/>
    <m/>
    <m/>
    <m/>
    <m/>
    <m/>
    <m/>
    <m/>
    <m/>
    <m/>
    <m/>
    <m/>
    <m/>
    <m/>
    <m/>
    <m/>
    <m/>
    <m/>
    <m/>
    <m/>
    <m/>
    <m/>
    <m/>
    <m/>
    <m/>
    <m/>
    <m/>
    <x v="6"/>
  </r>
  <r>
    <x v="1"/>
    <s v="(1) Community Development Funding is listed as one-time funding because the Community Development Citizens Advisory Council (CDCAC) makes new funding recommendations for each fiscal year. Several, non-profit orgainzations funded through the Community Development Fund has received funding for several years."/>
    <m/>
    <m/>
    <m/>
    <m/>
    <m/>
    <m/>
    <m/>
    <m/>
    <m/>
    <m/>
    <x v="102"/>
    <m/>
    <m/>
    <m/>
    <m/>
    <m/>
    <m/>
    <m/>
    <m/>
    <m/>
    <m/>
    <m/>
    <m/>
    <m/>
    <m/>
    <m/>
    <m/>
    <m/>
    <m/>
    <m/>
    <m/>
    <m/>
    <m/>
    <m/>
    <m/>
    <m/>
    <m/>
    <m/>
    <x v="6"/>
  </r>
  <r>
    <x v="1"/>
    <m/>
    <m/>
    <m/>
    <m/>
    <m/>
    <m/>
    <m/>
    <m/>
    <m/>
    <m/>
    <m/>
    <x v="102"/>
    <m/>
    <m/>
    <m/>
    <m/>
    <m/>
    <m/>
    <m/>
    <m/>
    <m/>
    <m/>
    <m/>
    <m/>
    <m/>
    <m/>
    <m/>
    <m/>
    <m/>
    <m/>
    <m/>
    <m/>
    <m/>
    <m/>
    <m/>
    <m/>
    <m/>
    <m/>
    <m/>
    <x v="6"/>
  </r>
</pivotCacheRecords>
</file>

<file path=xl/pivotCache/pivotCacheRecords3.xml><?xml version="1.0" encoding="utf-8"?>
<pivotCacheRecords xmlns="http://schemas.openxmlformats.org/spreadsheetml/2006/main" xmlns:r="http://schemas.openxmlformats.org/officeDocument/2006/relationships" count="129">
  <r>
    <x v="0"/>
    <s v="AHC Inc."/>
    <s v="Project Discovery​"/>
    <s v="​Provision of academic support, mentoring, and college visits for low-income high school students"/>
    <x v="0"/>
    <x v="0"/>
    <s v="Rolda Nedd"/>
    <s v="Community Development Fund"/>
    <s v="​101.456300.72409.0000.CS17.C170"/>
    <m/>
    <n v="0"/>
    <n v="30000"/>
    <x v="0"/>
    <m/>
    <s v="EP"/>
    <s v="Applied for Community Services Block Grant  funding"/>
    <s v="CDCAC"/>
    <s v="_x000a_7/1/16 - 6/30/17"/>
    <s v="FY10-14 - $30,000_x000a_FY15 - $27,000_x000a_FY16 - $30,000"/>
    <s v="FY 2007"/>
    <s v="_x000a_​This is based on the allocation from the State CSBG program earmarked for Project Discovery."/>
    <s v="Yes"/>
    <s v="# students enrolled in program_x000a_# enrolled students enrolled in post-secondary education_x000a_# / % of students to complete the program"/>
    <s v="None"/>
    <s v="Community Development Citizens Advisory Commission"/>
    <s v="_x000a_​Low-to-moderate income youths who may not be able to access a college education"/>
    <d v="2016-08-01T13:13:01"/>
    <s v="_x000a_None"/>
    <m/>
    <m/>
    <m/>
    <s v="General Fund Grant Agreement"/>
    <s v="Yes"/>
    <s v="No"/>
    <s v="_x000a_​NB-budget matches the FY17 CD Fund table; money is budgeted to task after adoption."/>
    <s v="NMB-07/07/2016"/>
    <s v="_x000a_​NB- No agreement is attached. Is this program attached to a specific housing complex? Is it part of an NSA? Swan to provide MOU._x000a_ "/>
    <s v="_x000a_this program is in several complexes some in NSAs and some are not. Sswan to provide MOU."/>
    <s v="Item"/>
    <s v="sites/dmf/budget/Lists/NonProfit Tracker"/>
    <x v="0"/>
  </r>
  <r>
    <x v="0"/>
    <s v="Alexandria Neighborhood Health Systems, Inc. (ANHSI)"/>
    <s v="Alexandria Neighborhood Health Systems, Inc. (ANHSI)"/>
    <s v="​Primary Care Services for behavioral healthcare clients placed in the Mental Health program and/or Substance Abuse program."/>
    <x v="1"/>
    <x v="1"/>
    <s v="Mridu Tripathi"/>
    <s v="General Fund"/>
    <s v="​101.456000.52112.0000.FANL.1310"/>
    <m/>
    <n v="256706"/>
    <n v="0"/>
    <x v="1"/>
    <s v="646-13"/>
    <s v="_x000a_Rider"/>
    <s v="(RFP) Rider"/>
    <s v="_x000a_RFP, Granted Funded SAMSHA"/>
    <s v="_x000a_7/1/16 - 6/30/17"/>
    <s v="​FY14-16 - $256,706"/>
    <s v="FY 2014"/>
    <s v="_x000a_No changes."/>
    <s v="Yes"/>
    <s v="Program managers/case workers closely monitor the progress of the clients. Management tracks specific primary health care measures required by the Mental Health Abuse Services Administration."/>
    <s v="None"/>
    <s v="_x000a_Community Services Board"/>
    <s v="Community Service Board (CSB), Behavioral Health Division (BHD) clients"/>
    <d v="2016-08-01T12:51:00"/>
    <s v="https://arlingtonva.sharepoint.com/sites/dmf/budget/NonProfit%20Agreement%20Library/Alexandria%20Neighborhood%20Health%20Systems%20Inc-Neighborhood%20Health-DHS-646%2013.pdf_x000a_ "/>
    <s v="https://arlingtonva.sharepoint.com/sites/dmf/budget/NonProfit%20Agreement%20Library/Alexandria%20Neighborhood%20Health%20Systems%20Inc-Neighborhood%20Health-DHS-646%2013.pdf"/>
    <m/>
    <m/>
    <s v="Rider"/>
    <s v="Yes"/>
    <s v="Yes"/>
    <s v="_x000a_NB-FY17 budget in PSB is $55,745 (FY16 PSB budget was $236,324). The SAMHSA grant was for 4 years and is now in its last quarter for FY 2017 (grant expires September 30, 2017) thus the budget was reduced."/>
    <s v="NMB-7/7/16"/>
    <s v="_x000a_​NB-nonprofit program name looks like it was copied straight from the website.  Need more condensed program title. Looks like this might be two programs combined."/>
    <s v="_x000a_​NB-why did the FY 2017 budget go down?"/>
    <s v="Item"/>
    <s v="sites/dmf/budget/Lists/NonProfit Tracker"/>
    <x v="1"/>
  </r>
  <r>
    <x v="0"/>
    <s v="Alliance for Arlington Senior Programs"/>
    <s v="​Alliance for Arlington Senior Programs"/>
    <s v="​Fundraising and conducting outreach to support programs and foster wellness, a sense of purpose, and a strengthening of community connections for 55+"/>
    <x v="2"/>
    <x v="2"/>
    <s v="Jennifer Collins"/>
    <s v="In-Kind Contribution"/>
    <s v="N/A"/>
    <s v="​DPR provides the use of facility space"/>
    <n v="0"/>
    <n v="0"/>
    <x v="2"/>
    <m/>
    <s v="EP"/>
    <s v="None"/>
    <s v="_x000a_​Internal Department Review"/>
    <s v="_x000a_7/1/16 - 6/30/17"/>
    <s v="N/A"/>
    <s v="FY 2007"/>
    <s v="_x000a_n/a​"/>
    <s v="Yes"/>
    <s v="_x000a_- extend outreach and promote awareness of DPR's senior programs_x000a_- work to expand the County's existing Senior Center programs_x000a_- work to improve the Senior Center facilities_x000a_- work with other area organizations where partnerships can advance the work of the Alliance for Arlington Seniors Programs"/>
    <s v="N/A"/>
    <s v="Commission on Aging"/>
    <s v="55+ Community"/>
    <d v="2016-07-28T11:14:20"/>
    <s v="_x000a_https://arlingtonva-my.sharepoint.com/personal/rschmitt_arlingtonva_us/Documents/Non-Profit%20Tracker%20Support/MOU%20Alliance%20Senior%20Pg%20signed%2010-7-10.pdf"/>
    <s v="https://arlingtonva-my.sharepoint.com/personal/rschmitt_arlingtonva_us/Documents/Non-Profit%20Tracker%20Support/MOU%20Alliance%20Senior%20Pg%20signed%2010-7-10.pdf"/>
    <m/>
    <m/>
    <s v="Memorandum of Understanding"/>
    <s v="No"/>
    <s v="Yes"/>
    <s v="_x000a_NB-in-kind service, n/a."/>
    <s v="JWB-7/6"/>
    <s v="_x000a_Can we provide additional detail on the facility space given?_x000a_Was a small group- dpr has purchasing authority, group is shrinking and should be considered a friends group"/>
    <m/>
    <s v="Item"/>
    <s v="sites/dmf/budget/Lists/NonProfit Tracker"/>
    <x v="2"/>
  </r>
  <r>
    <x v="0"/>
    <s v="Animal Welfare League of Arlington"/>
    <s v="Animal Welfare League of Arlington"/>
    <s v="Provides animal control, impoundment, and animal sheltering services for the County"/>
    <x v="3"/>
    <x v="1"/>
    <s v="Lyn Hainge"/>
    <s v="Regional Contributions"/>
    <s v="​101.456014.91104.0000.0000.0000_x000a_Vehicle: 101.483010.55110.0000.10000.0000"/>
    <m/>
    <n v="1454517"/>
    <n v="0"/>
    <x v="3"/>
    <s v="430-10 Amendment 5"/>
    <s v="RFP"/>
    <s v="RFP"/>
    <s v="RFP"/>
    <s v="_x000a_7/1/16 - 6/30/17"/>
    <s v="FY13-14 - $1,360,908_x000a_FY15 - $1,374,517_x000a_FY16 - $1,419,517_x000a__x000a_Vehicle Only:_x000a_FY12 - $35,000_x000a_FY16 - $34,162.89_x000a_"/>
    <s v="FY 1984"/>
    <s v="_x000a_​FY2016, new funding added by county board (County Board added funding for an additional Animal Welfare League animal control officer {$45,000})"/>
    <s v="Yes"/>
    <s v="_x000a_- shelter activity_x000a_- rabies investigations_x000a_- animal cruelty investigations_x000a_- wildlife calls_x000a_- progress on previously defined work plans."/>
    <s v="None"/>
    <s v="None"/>
    <s v="Arlington Community Residents"/>
    <d v="2016-07-28T15:21:29"/>
    <s v="_x000a_https://logi.epro.cgipdc.com/External/rdPage.aspx?rdReport=Public.Reports.Report9010_Data"/>
    <s v="https://arlingtonva.sharepoint.com/sites/dmf/budget/NonProfit%20Agreement%20Library/Animal%20Welfare%20league%20of%20Arlington-DHS-430-10_14.pdf"/>
    <s v="https://arlingtonva.sharepoint.com/sites/dmf/budget/NonProfit%20Agreement%20Library/AWLA-PHD-DHS-238-10.pdf"/>
    <m/>
    <s v="Competitively Bid Contract"/>
    <s v="Yes"/>
    <s v="No"/>
    <s v="_x000a_​NB-budget matches."/>
    <s v="JWB-7/6"/>
    <s v="_x000a_​NB-can't open attachment. Metrics begin on page 27 of the original agreement. Added info on vehicle funding to the funding history."/>
    <m/>
    <s v="Item"/>
    <s v="sites/dmf/budget/Lists/NonProfit Tracker"/>
    <x v="1"/>
  </r>
  <r>
    <x v="0"/>
    <s v="Arlington Food Assistance Center (AFAC)"/>
    <s v="​AFAC- Arlington Reads, Arlington Grows"/>
    <s v="Garden at the Central Library, Educational garden talks"/>
    <x v="4"/>
    <x v="3"/>
    <s v="Anne Gable"/>
    <s v="In-Kind Contribution"/>
    <s v="N/A"/>
    <s v="​The Central Library provides the garden space, mulch, and water source"/>
    <n v="0"/>
    <n v="0"/>
    <x v="2"/>
    <m/>
    <s v="EP"/>
    <s v="None"/>
    <s v="Internal Department Review"/>
    <s v="_x000a_7/1/16 - 6/30/17"/>
    <s v="N/A"/>
    <s v="FY 2010"/>
    <m/>
    <s v="_x000a_No"/>
    <s v="None"/>
    <s v="None"/>
    <s v="None"/>
    <s v="Citizens that are served by AFAC and community members who attend the gardening education events"/>
    <d v="2016-07-28T15:06:13"/>
    <s v="_x000a_None"/>
    <m/>
    <m/>
    <m/>
    <s v="Exempt Purchase"/>
    <s v="No"/>
    <s v="No"/>
    <s v="_x000a_​NB-in-kind services, n/a."/>
    <s v="NMB-07/11/2016"/>
    <s v="_x000a_​NB-make sure all applicable fields are completed. May need to copy lobbying effort info from other AFAC entry."/>
    <s v="_x000a_​NB-can you provide a copy of the sole source agreement? Do you have any metrics/goals for this program?"/>
    <s v="Item"/>
    <s v="sites/dmf/budget/Lists/NonProfit Tracker"/>
    <x v="2"/>
  </r>
  <r>
    <x v="0"/>
    <s v="Arlington Food Assistance Center (AFAC)"/>
    <s v="​Emergency Needs Grant"/>
    <s v="​Food distribution to low-income Arlington residents."/>
    <x v="5"/>
    <x v="1"/>
    <s v="Heather Venner"/>
    <s v="General Fund"/>
    <s v="​101.437405.51108.ENF.1000.5133"/>
    <m/>
    <n v="477925"/>
    <n v="50000"/>
    <x v="4"/>
    <s v="201-11-3"/>
    <s v="EP"/>
    <s v="A funding request is sent to the department during the budget process. Organization may choose to contact and/or submit a funding request to the County Board."/>
    <s v="_x000a_​Board Award"/>
    <s v="_x000a_7/1/16 - 6/30/17"/>
    <s v="​FY13 - $405,530_x000a_FY14 - $365,400_x000a_FY15 - $342,925_x000a_FY16 - $477,925"/>
    <s v="FY 2000"/>
    <s v="FY17 - $50,000 was added in       one-time funding to cover the rising cost of food through Board award."/>
    <s v="Yes"/>
    <s v="# large and small food packages distributed on a weekly basis at all AFAC locations"/>
    <s v="None"/>
    <s v="None"/>
    <s v="Low-to-moderate income households"/>
    <d v="2016-08-01T12:54:12"/>
    <s v="_x000a_Original Contract:  https://arlingtonva.sharepoint.com/sites/dmf/budget/NonProfit%20Agreement%20Library/Arlington%20Food%20Assistance%20Center-DHS-EID-201-11-3.pdf_x000a_Amendment:https://arlingtonva.sharepoint.com/sites/dmf/budget/Other%20Budget%20Documents/Arlington%20Food%20Assistance%20Center%20201-11-3%20FY17.pdf"/>
    <s v="https://arlingtonva.sharepoint.com/sites/dmf/budget/NonProfit%20Agreement%20Library/Arlington%20Food%20Assistance%20Center-DHS-EID-201-11-3.pdf"/>
    <s v="https://arlingtonva.sharepoint.com/sites/dmf/budget/Other%20Budget%20Documents/Arlington%20Food%20Assistance%20Center%20201-11-3%20FY17.pdf"/>
    <m/>
    <s v="EP"/>
    <s v="Yes"/>
    <s v="Yes"/>
    <s v="_x000a_​NB-budget matches PSB."/>
    <s v="NMB-7/7/16"/>
    <s v="_x000a_​Nb-check back to see why one-time funding was added in FY 2017( think it was to cover the rising cost of food). The proposal evaluation method does not go into much detail on what criteria is used to evaluate funding request. Agreement attached is the notice of renewal (1 page only)."/>
    <s v="_x000a_​Please confirm one-time funding FY 2017 was to cover rising cost of food. Are there any metrics? Can't see the whole agreement, only renewal was attached. Please attach entire contract, if possible._x000a_Dept Answer - We confirm that one-time funding FY 2017 was to cover rising cost of food.  Metric and committee columns revised in red, columns W and Y. For metrics see page 2 of  Amendment 1 of 201-11-3, which references a Weekly  Distribution Activity Report. The contract document has an old contract number as it is an old contract and the only one available. The number agreement should be available at Purchasing."/>
    <s v="Item"/>
    <s v="sites/dmf/budget/Lists/NonProfit Tracker"/>
    <x v="3"/>
  </r>
  <r>
    <x v="0"/>
    <s v="Arlington Free Clinic"/>
    <s v="​Arlington Free Clinic"/>
    <s v="​Health care services to low-income, uninsured residents"/>
    <x v="1"/>
    <x v="1"/>
    <s v="Errol Chin-Loy"/>
    <s v="General Fund"/>
    <s v="​101.437405.55450.0000.1000.0000_x000a_101.437405.55450.0000.1000.0000 (tax reimbursement)"/>
    <s v="$6,000 in an annual property tax reimbursement"/>
    <n v="81000"/>
    <n v="0"/>
    <x v="5"/>
    <s v="16-011-SS"/>
    <s v="_x000a_Sole Source"/>
    <s v="A funding request is sent to department and/or County Board during the budget process."/>
    <s v="_x000a_​Board Award"/>
    <s v="_x000a_7/1/16 - 6/30/17"/>
    <s v="FY13 - $66,001_x000a_FY14 - $57,501_x000a_FY15-16 - $75,000"/>
    <s v="Unknown"/>
    <s v="_x000a_​Unknown_x000a_ "/>
    <s v="Yes"/>
    <s v="-quarterly reports for  each performance criteria:_x000a_# of new patients with diabetes assigned to staff Nurse Manager_x000a_# of patients referred after discharge from Virginia Hospital Center assigned to staff Nurse Manager_x000a_# of patients receiving care at Arlington Free Clinic_x000a_# of patients assigned to staff Nurse Managers_x000a_# of case management contracts provided by staff Nurse Managers _x000a_-Cumulative results per criteria"/>
    <s v="None"/>
    <s v="None"/>
    <s v="Low-income residents, uninsured residents"/>
    <d v="2016-08-01T12:55:59"/>
    <s v="https://arlingtonva.sharepoint.com/sites/dmf/budget/NonProfit%20Agreement%20Library/Arlington%20Free%20Clinic-Arlington%20Free%20Clinic-DHS-16-011-SS%20Notice%20of%20Award%20FINAL.pdf_x000a_ "/>
    <s v="https://arlingtonva.sharepoint.com/sites/dmf/budget/NonProfit%20Agreement%20Library/Arlington%20Free%20Clinic-Arlington%20Free%20Clinic-DHS-16-011-SS%20Notice%20of%20Award%20FINAL.pdf"/>
    <m/>
    <m/>
    <s v="General Fund Grant Agreement"/>
    <s v="Yes"/>
    <s v="Yes"/>
    <s v="_x000a_​NB-budget matches PSB. ​Per DHS - Property tax reimbursement funding was based on actual tax paid but effective in FY16, a decision was made to peg the amount at $6,000."/>
    <s v="NMB-07/08/2016"/>
    <s v="_x000a_​NB-can't open attachment."/>
    <s v="_x000a_​Nb-ask about the attachment.  Is the property tax reimbursement new to FY 2017 or was funding just added to cover an overage?"/>
    <s v="Item"/>
    <s v="sites/dmf/budget/Lists/NonProfit Tracker"/>
    <x v="3"/>
  </r>
  <r>
    <x v="0"/>
    <s v="Arlington Free Clinic"/>
    <s v="​Dental program"/>
    <s v="Dental care services to low-income, uninsured residents at Arlington County Department of Human Services location three days a week"/>
    <x v="1"/>
    <x v="1"/>
    <s v="Errol Chin-Loy"/>
    <s v="In-Kind Contribution"/>
    <s v="N/A"/>
    <s v="Use of County Space"/>
    <n v="0"/>
    <n v="0"/>
    <x v="2"/>
    <m/>
    <s v="_x000a_MOU"/>
    <s v="None"/>
    <s v="_x000a_​Board Award"/>
    <s v="_x000a_7/1/16 - 6/30/17"/>
    <s v="​N/A"/>
    <s v="N/A"/>
    <s v="_x000a_​None"/>
    <s v="_x000a_No"/>
    <s v="None"/>
    <s v="None"/>
    <s v="None"/>
    <s v="Residents who are not seen through the County's Dental Program which include children who are not currently registered in Arlington Public Schools and Arlington Mill residents (individuals between the age of 22 and 60)"/>
    <d v="2016-08-01T12:56:10"/>
    <s v="_x000a_https://arlingtonva.sharepoint.com/sites/dmf/budget/_layouts/15/WopiFrame.aspx?sourcedoc={C6E9A95F-451C-4AB2-BF95-80795C79B838}&amp;file=Arlington%20Free%20Clinic-Free%20Clinic-DHS-AgencyContractListing.xlsx&amp;action=default"/>
    <s v="https://arlingtonva.sharepoint.com/sites/dmf/budget/Lists/NonProfit%20Tracker/DMF%20Review%20View.aspx#InplviewHash7fa05dde-f22b-48a7-a01b-1841881cf999="/>
    <m/>
    <m/>
    <s v="Memorandum of Understanding"/>
    <s v="No"/>
    <s v="No"/>
    <s v="_x000a_​NB-N/a, in-kind contribution."/>
    <s v="NMB-07/08/2016"/>
    <s v="_x000a_​NB-double-check info on community stakeholders, can't follow the explanation.-Updated"/>
    <m/>
    <s v="Item"/>
    <s v="sites/dmf/budget/Lists/NonProfit Tracker"/>
    <x v="3"/>
  </r>
  <r>
    <x v="0"/>
    <s v="Arlington Home Ownership Made Easier (AHOME)"/>
    <s v="​Achieve Your Dream Homeownership Program"/>
    <s v="Home buying and homeownership workshops"/>
    <x v="6"/>
    <x v="0"/>
    <s v="Doug Myrick"/>
    <s v="Community Development Fund"/>
    <s v="​206.456300.72405.0000.0642.6HMO"/>
    <m/>
    <n v="0"/>
    <n v="35000"/>
    <x v="6"/>
    <m/>
    <s v="EP"/>
    <s v="_x000a_​Applied to the Community Development Fund "/>
    <s v="CDCAC &amp; CPHD"/>
    <s v="_x000a_7/1/16 - 6/30/17"/>
    <s v="FY10-12 - $40,500_x000a_FY13-14 - $36,000_x000a_FY15-16 - $35,000"/>
    <s v="FY 1999"/>
    <s v="_x000a_In ​FY13, the County's CDBG grant was cut significantly and funding to AHOME was reduced."/>
    <s v="Yes"/>
    <s v="# low/moderate income and racial minority workshop participants that become first time home buyers (in Arlington &amp; elsewhere)_x000a_# households that purchase homes in Arlington County utilizing a VHDA loan, MIPAP loan and/or any County sponsored loan program._x000a_# workshops held for first-time home buyers_x000a_# workshops conducted in Spanish or other non-English languages_x000a_# households attending workshops_x000a_% of households that are racial minorities who participate in the workshops._x000a_% of households that participate in the workshops that are low/moderate income households_x000a_% of households surveyed that report satisfaction_x000a_# new foreclosure cases annually_x000a_# existing foreclosure cases annually_x000a_# closed foreclosure cases annually"/>
    <s v="None"/>
    <s v="_x000a_Citizens Advisory Commission on Housing; Community Development Citizens Advisory Committee"/>
    <s v="Potential homebuyers, homeowners facing foreclosure"/>
    <d v="2016-08-01T13:58:51"/>
    <s v="_x000a_https://arlingtonva.sharepoint.com/sites/dmf/budget/NonProfit%20Agreement%20Library/Arlington%20Home%20Ownership%20Made%20Easier-Achieve%20your%20dream%20home-%20CPHD-AHOMEFY16.pdf"/>
    <s v="https://arlingtonva.sharepoint.com/sites/dmf/budget/NonProfit%20Agreement%20Library/Arlington%20Home%20Ownership%20Made%20Easier-Achieve%20your%20dream%20home-%20CPHD-AHOMEFY16.pdf"/>
    <m/>
    <m/>
    <s v="General Fund Grant Agreement"/>
    <s v="Yes"/>
    <s v="Yes"/>
    <s v="_x000a_​NB-budget matches the FY17 CD Fund table; money is budgeted to task at adoption."/>
    <s v="NMB-07/07/16"/>
    <s v="_x000a_​NB-formatting issues for metrics."/>
    <s v="_x000a_​NB-metrics for first-time home buyers differ  from adopted budget, confirm this is accurate."/>
    <s v="Item"/>
    <s v="sites/dmf/budget/Lists/NonProfit Tracker"/>
    <x v="0"/>
  </r>
  <r>
    <x v="0"/>
    <s v="Arlington Independent Media (AIM)"/>
    <s v="​Public Access Cable Television Channel"/>
    <s v="_x000a_​The AIM corporation manages the County's public access cable television station. The budgeted contribution represents an estimate based on historical contributions; however, actual contributions are made as funding is received from cable television providers."/>
    <x v="3"/>
    <x v="4"/>
    <s v="Rob Billingsley"/>
    <s v="Regional Contributions"/>
    <s v="101.456049.91104.0000.0000.0000"/>
    <m/>
    <n v="525000"/>
    <n v="0"/>
    <x v="7"/>
    <m/>
    <s v="EP"/>
    <s v="None"/>
    <s v="EP"/>
    <s v="_x000a_7/1/16 - 6/30/17"/>
    <s v="FY10-12 - $586,555 _x000a_FY13 - $586,555_x000a_FY14-16 - $525,000"/>
    <s v="FY 1982"/>
    <s v="_x000a_FY 14 - Estimated budgeted contribution was reduced based on historical information."/>
    <s v="_x000a_No"/>
    <s v="None"/>
    <s v="None"/>
    <s v="Information Technology Advisory Commission"/>
    <s v="Arlington Residents with television access"/>
    <d v="2016-07-28T09:58:47"/>
    <s v="_x000a_None_x000a_ "/>
    <m/>
    <m/>
    <m/>
    <s v="Exempt Purchase"/>
    <s v="Yes"/>
    <s v="No"/>
    <s v="_x000a_​NB-FY17 PSB budget is $525,000."/>
    <s v="JWB-7/6"/>
    <s v="_x000a_DTS provided this funding string-_x000a__x000a_​101.456049.91104.0000.0000.0000 - $482,682 - FY16 - Comcast_x000a_313.483010.13002.CABL.VRZN.AIM - $147,561 - FY16 – Verizon"/>
    <s v="_x000a_Lobbying efforts?, performance metrics, agreement, commissions?"/>
    <s v="Item"/>
    <s v="sites/dmf/budget/Lists/NonProfit Tracker"/>
    <x v="4"/>
  </r>
  <r>
    <x v="0"/>
    <s v="Arlington Neighborhood Villages (ANV)"/>
    <s v="​Arlington Neighborhood Villages (ANV)"/>
    <s v="Enabling older residents to continue living in their own homes and communities as they age. The County's contribution funds the Executive Director's salary and the purchase of discounted 55+ passes for all ANV members. "/>
    <x v="2"/>
    <x v="1"/>
    <s v="Jennifer Collins"/>
    <s v="General Fund"/>
    <s v="101.437405.91102.0000.0000.4ANV"/>
    <s v="Use of County Space"/>
    <n v="0"/>
    <n v="30000"/>
    <x v="0"/>
    <m/>
    <s v="EP"/>
    <s v="Organization lobbies the County Board directly for funding during the budget process."/>
    <s v="_x000a_​Board Award"/>
    <s v="_x000a_7/1/16 - 6/30/17"/>
    <s v="​FY15 - $30,000_x000a_FY16 - $0"/>
    <s v="FY 2015"/>
    <s v="N/A"/>
    <s v="_x000a_No"/>
    <s v="Currently being created; New contract for FY 2017"/>
    <s v="N/A"/>
    <s v="_x000a_Commission on Aging"/>
    <s v="55+ Community"/>
    <d v="2016-07-28T10:11:15"/>
    <s v="_x000a_https://arlingtonva.sharepoint.com/sites/dmf/budget/Lists/NonProfit%20Tracker/DMF%20Review%20View.aspx#InplviewHash7fa05dde-f22b-48a7-a01b-1841881cf999="/>
    <s v="https://arlingtonva.sharepoint.com/sites/dmf/budget/Lists/NonProfit%20Tracker/DMF%20Review%20View.aspx#InplviewHash7fa05dde-f22b-48a7-a01b-1841881cf999="/>
    <m/>
    <m/>
    <s v="General Fund Grant Agreement"/>
    <s v="Yes"/>
    <s v="Yes"/>
    <s v="_x000a_​NB-budgeted in NOND - 101.434000.91102.0000.0000.4ANV."/>
    <s v="JWB-7/6"/>
    <s v="_x000a_Created an SFA because group was originally one time funded of 30k. In 2017 ANV is handled by DHS. DPR Just provides the discounted GYM Passes"/>
    <m/>
    <s v="Item"/>
    <s v="sites/dmf/budget/Lists/NonProfit Tracker"/>
    <x v="3"/>
  </r>
  <r>
    <x v="0"/>
    <s v="Arlington Partnership for Affordable Housing (APAH)"/>
    <s v="​Springs Resident Services"/>
    <s v="Launch a bilingual, adult-oriented resident services program at the Springs Residences"/>
    <x v="6"/>
    <x v="0"/>
    <s v="Caitlin Jones"/>
    <s v="Community Development Fund"/>
    <s v="​101.456300.91102.APAH.0000.64SG"/>
    <m/>
    <n v="0"/>
    <n v="20000"/>
    <x v="8"/>
    <m/>
    <s v="EP"/>
    <s v="​Applied to the Community Development Fund"/>
    <s v="CDCAC"/>
    <s v="_x000a_7/1/16 - 6/30/17"/>
    <m/>
    <s v="FY 2017"/>
    <s v="_x000a_​N/A"/>
    <s v="Yes"/>
    <s v="# residents/households completing resident needs survey/interview_x000a_# households in crisis that will be assisted by resident services (financial and life skills) as evidenced by paying rent on time_x000a_# residents/households participating in at least one resident services programs as evidenced by attendance_x000a_# residents participating in a priority resident services program (financial stability, job skills/training, health and wellness), as evidenced by completing program and achieving program outcomes_x000a_# residents demonstrating community leadership by participating in the civic association, PTA or other community leadership program_x000a_# volunteers trained by APAH for these programs"/>
    <s v="N/A"/>
    <s v="Community Development Citizens Advisory Committee;_x000a_Citizens Advisory Commission on Housing"/>
    <s v="Low-to-moderate income households in APAH properties"/>
    <d v="2016-07-28T15:02:43"/>
    <s v="_x000a_None_x000a_ "/>
    <m/>
    <m/>
    <m/>
    <s v="General Fund Grant Agreement"/>
    <s v="Yes"/>
    <s v="No"/>
    <s v="_x000a_​NB-budget matches the FY17 CD Fund table; money is budgeted to task after adoption."/>
    <s v="NMB-07/07/2016"/>
    <s v="_x000a_​NB-reword description of services (take out references to AHIF two-year grant).  the description is vague.  what does the resident services program do? No Agreement is attached because this is new."/>
    <m/>
    <s v="Item"/>
    <s v="sites/dmf/budget/Lists/NonProfit Tracker"/>
    <x v="0"/>
  </r>
  <r>
    <x v="0"/>
    <s v="Arlington Pediatric Center"/>
    <s v="​Arlington Pediatric Center"/>
    <s v="​Case management services for Medicaid eligible children"/>
    <x v="1"/>
    <x v="1"/>
    <s v="Errol Chin-Loy"/>
    <s v="General Fund"/>
    <s v="​101.437405.55370.0000.4380.4383"/>
    <m/>
    <n v="62578"/>
    <n v="0"/>
    <x v="9"/>
    <s v="762-13"/>
    <s v="EP"/>
    <s v="A funding request is sent to department and/or County Board during the budget process."/>
    <s v="_x000a_​Board Award"/>
    <s v="_x000a_7/1/16 - 6/30/17"/>
    <s v="FY13-14 - $61,958_x000a_FY15-16 - $62,578"/>
    <s v="Unknown"/>
    <s v="_x000a_​Unknown"/>
    <s v="Yes"/>
    <s v="-quarterly results for each performance criteria:_x000a_# of new patient referred to case manager for assistance in completing applications_x000a_# of applications completed/turned over to Medicaid worker or FAMIS_x000a_# applications approved_x000a_# of patients referred to case manager when benefits are terminate_x000a_# of re-applications completed_x000a_# of applications re-instated_x000a_# of families referred to Case Manager for non-medical assistance (housing, food assistance, employment, abuse and neglect, assistance with medical bills)_x000a_# of non-medical assistance referrals made by Case Manager_x000a_# of families assisted with medical billing problems_x000a_# of patients referred to Case Manager for follow-up with referrals to medical specialists/ # of referral completed_x000a_# of patients referred to Case Manager for assistance in obtaining pharmaceuticals or personal care items/ # of referrals completed_x000a_# of newborns and NICU discharges enrolled by the Case Manager_x000a_# of medical history/assessments completed_x000a_-Cumulative Results per criteria"/>
    <s v="None"/>
    <s v="None"/>
    <s v="Residents, Arlington Public Schools"/>
    <d v="2016-08-01T12:56:14"/>
    <s v="_x000a_​Original Contract:https://arlingtonva.sharepoint.com/sites/dmf/budget/NonProfit%20Agreement%20Library/Arlington%20Pediatric%20Center-PHD-DHS-154-10.pdf_x000a_Contract Renewal:https://arlingtonva.sharepoint.com/sites/dmf/budget/NonProfit%20Agreement%20Library/%E2%80%8BArlington%20Pediatric%20Center-%E2%80%8BArlington%20Pediatric%20Center-DHS-762-13%20FY17%20Contract%20Renewal%20(002).pdf"/>
    <s v="https://arlingtonva.sharepoint.com/sites/dmf/budget/NonProfit%20Agreement%20Library/Arlington%20Pediatric%20Center-PHD-DHS-154-10.pdf"/>
    <s v="https://arlingtonva.sharepoint.com/sites/dmf/budget/NonProfit%20Agreement%20Library/%E2%80%8BArlington%20Pediatric%20Center-%E2%80%8BArlington%20Pediatric%20Center-DHS-762-13%20FY17%20Contract%20Renewal%20(002).pdf"/>
    <m/>
    <s v="EP"/>
    <s v="Yes"/>
    <s v="Yes"/>
    <s v="_x000a_​NB-FY17 Budget is slightly higher ($64,375), must include other expenses."/>
    <s v="NMB-07/08/2016"/>
    <s v="_x000a_​NB-contract renewal attached only, no metrics.  Evaluation method says N/A. Should APS be a stakeholder?"/>
    <s v="_x000a_​NB-why was funding increased in FY 2015? Ask about relevant commission (Partnership for Children, Youth and Families perhaps?-No per dept."/>
    <s v="Item"/>
    <s v="sites/dmf/budget/Lists/NonProfit Tracker"/>
    <x v="3"/>
  </r>
  <r>
    <x v="0"/>
    <s v="Arlington Sister Cities Association"/>
    <s v="​Sister Cities Program Partnership"/>
    <s v="Supports and coordinates the activities of five Sister Cities of Aachen, Germany; Coyoacán, Mexico; Reims, France; San Miguel, El Salvador and Ivano-Frankivsk, Ukraine though Arts and Culture Partnerships, Economic Development Opportunities, Educational and Professional Exchanges and Global Tourism Visitation."/>
    <x v="7"/>
    <x v="5"/>
    <s v="Shannon Flanagan-Watson"/>
    <s v="General Fund"/>
    <s v="​101.456000.71200.0000.0000.5535"/>
    <m/>
    <n v="50000"/>
    <n v="0"/>
    <x v="10"/>
    <m/>
    <s v="EP"/>
    <m/>
    <s v="_x000a_​Internal Department Review"/>
    <s v="_x000a_7/1/16 - 6/30/17"/>
    <s v="​FY12-16 - $50,000"/>
    <s v="FY 2012"/>
    <m/>
    <s v="_x000a_No"/>
    <s v="None"/>
    <m/>
    <s v="None"/>
    <m/>
    <d v="2016-07-28T08:45:36"/>
    <s v="_x000a_https://arlingtonva.sharepoint.com/sites/dmf/budget/Lists/NonProfit%20Tracker/Attachments/27/Arlington%20Sister%20Cities-%20MOU%20FY2017.pdf"/>
    <s v="https://arlingtonva.sharepoint.com/sites/dmf/budget/Lists/NonProfit%20Tracker/Attachments/27/Arlington%20Sister%20Cities-%20MOU%20FY2017.pdf"/>
    <m/>
    <m/>
    <s v="Memorandum of Understanding"/>
    <s v="Yes"/>
    <s v="No"/>
    <s v="_x000a_​NB-$0 budget in PSB. JWB-Acct changes. 373,500"/>
    <s v="JWB- 7/6"/>
    <s v="_x000a_Formal agreement will be signed in the 7/16 board meeting"/>
    <s v="_x000a_Need to reduce description of services, no $ budgeted, no agreement, no metrics"/>
    <s v="Item"/>
    <s v="sites/dmf/budget/Lists/NonProfit Tracker"/>
    <x v="3"/>
  </r>
  <r>
    <x v="0"/>
    <s v="Arlington Street People's Assistance Network (A-SPAN)"/>
    <s v="​A-SPAN Homeless Services Center"/>
    <s v="Homeless services center; Housing Locator services; Outreach services to homeless residents on the streets"/>
    <x v="6"/>
    <x v="1"/>
    <s v="Cynthia Stevens"/>
    <s v="General Fund"/>
    <s v="​101.437405.51108.HMLS.1000.HSC"/>
    <s v="Use of County Space"/>
    <n v="1391473"/>
    <n v="0"/>
    <x v="11"/>
    <s v="672-15"/>
    <s v="_x000a_Sole Source"/>
    <s v="A funding request is sent to the department during the budget process. Organization may choose to contact and/or submit a funding request to the County Board."/>
    <s v="_x000a_​Internal Department Review"/>
    <s v="_x000a_7/1/16 - 6/30/17"/>
    <s v="FY15 - $538,038_x000a_FY16 - $1,332,675"/>
    <s v="FY 2015"/>
    <s v="_x000a_​FY2016 increase cost of new facility including $36,000 that was added to the contract for cleaning services.  FY2017 a living wage adjustment is calculated at a level of $22,798."/>
    <s v="Yes"/>
    <s v="Monthly housing locator report and monthly report on the following metrics including:_x000a_ # exiting shelter in the month,_x000a_ % of clients with employment income at exit, _x000a_% of clients with non-employment income at exit, _x000a_% of clients with no income at exit, _x000a_% of clients who increase income from entry to exit, _x000a_% of clients with non-cash benefits at exit, _x000a_# exiting to permanent housing (all shelter clients), _x000a_# exiting to permanent housing (prioritized clients), _x000a_# exiting Independence House, _x000a_# of clients who exited permanent housing 6  calendar months ago, _x000a_# of clients above who returned to shelter in the 7th month, _x000a_rate of return/recidivism, _x000a_% of beds utilized nightly on average, _x000a_median length of stay."/>
    <s v="None"/>
    <s v=" Citizens Advisory Commission on Housing"/>
    <s v="Homeless adults, landlords and property management companies, Continuum of Care"/>
    <d v="2016-08-01T12:54:38"/>
    <s v="_x000a_https://arlingtonva.sharepoint.com/sites/dmf/budget/Other%20Budget%20Documents/Arlington%20Street%20People%27s%20Assistance%20network%20672-15%20-%20original%20contract%20May2015%20to%20April%202018.pdf"/>
    <s v="https://arlingtonva.sharepoint.com/sites/dmf/budget/Other%20Budget%20Documents/Arlington%20Street%20People%27s%20Assistance%20network%20672-15%20-%20original%20contract%20May2015%20to%20April%202018.pdf"/>
    <m/>
    <m/>
    <s v="Sole Source"/>
    <s v="Yes"/>
    <s v="Yes"/>
    <s v="_x000a_​NB-FY17 PSB budget is $1,332,675"/>
    <s v="NMB-07/08/2016"/>
    <s v="_x000a_​NB-These services were competitively bid, however, the rapid rehousing services also to ASPAN are EP.  How will this work when the contract is rebid.  Will the EP for rapid rehousing go to whoever wins the RFP for the homeless service center?_x000a_Dept answer - The increase in funding for this contract is a structural issue, through our monitoring process we reserve sufficient funding at year end. When the contract is rebid the Homeless Center Services will be separate from CAS Case Management - this is a deliberate programmatic decision."/>
    <m/>
    <s v="Item"/>
    <s v="sites/dmf/budget/Lists/NonProfit Tracker"/>
    <x v="1"/>
  </r>
  <r>
    <x v="0"/>
    <s v="Arlington Street People's Assistance Network (A-SPAN)"/>
    <s v="​Case management for homelessness prevention"/>
    <s v="A-SPAN - Centralized Access System (CAS) provides housing stabilization, financial literacy, and case management services to eligible households receiving short-term financial assistance to prevent homelessness or rapidly re-house homeless households."/>
    <x v="6"/>
    <x v="1"/>
    <s v="Cynthia Stevens"/>
    <s v="General Fund"/>
    <s v="​101.437405.51108.HST.1000.HRSS 101.437405.51108.0000.VHSP.HRSS_x000a_101.499100.51108.HST.1000.HPSR_x000a_101.499100.51108.0000.VHSP.HPRA"/>
    <s v="Office space at DHS three days per week"/>
    <n v="61811"/>
    <n v="0"/>
    <x v="12"/>
    <m/>
    <s v="EP"/>
    <s v="A funding request is sent to the department during the budget process. Organization may choose to contact and/or submit a funding request to the County Board."/>
    <s v="_x000a_​Board Award"/>
    <s v="_x000a_7/1/16 - 6/30/17"/>
    <s v="_x000a_​FY13 - $50,000_x000a_FY14 - $51,850_x000a_FY15 - $58,899_x000a_FY16 - $61,811"/>
    <s v="FY 2013"/>
    <s v="_x000a_​FY2016 - increase of $2,912 to continue services - combination of funding changed to VHPS and local HRRP funding."/>
    <s v="Yes"/>
    <s v="# of households who are housed and entered program 6 months ago or less_x000a_# of household who are housed and entered program 6- 9 months ago_x000a_# of household who are housed and entered program 9 or more months ago_x000a_# of households who are housed and entered program 18 months ago or less and which households are still in housing during each time frame"/>
    <s v="None"/>
    <s v="_x000a_Citizens Advisory Commission on Housing"/>
    <s v="Homeless adults, landlords and property management companies, Continuum of Care"/>
    <d v="2016-08-01T12:54:33"/>
    <s v="_x000a_https://arlingtonva.sharepoint.com/sites/dmf/budget/Other%20Budget%20Documents/Arlington%20Street%20People%27s%20Assistance%20Network%20A-SPAN%20CAS%20Case%20Management%20FY2016.pdf"/>
    <s v="https://arlingtonva.sharepoint.com/sites/dmf/budget/Other%20Budget%20Documents/Arlington%20Street%20People%27s%20Assistance%20Network%20A-SPAN%20CAS%20Case%20Management%20FY2016.pdf"/>
    <m/>
    <m/>
    <s v="EP"/>
    <s v="Yes"/>
    <s v="Yes"/>
    <s v="_x000a_​NB-$0 budgeted in PSB."/>
    <s v="NMB-07/08/2016"/>
    <s v="_x000a_​NB-program name and description of services are reversed. Purchasing authority is EP but homeless service center services went through the RFP.  So, does this EP go to whoever wins the homeless center PE next.  The Homeless Center contract is good through April 2018. ​_x000a_Dept answers - Program name and description update, columns B and C._x000a_The CAS Case Management services were awarded based on the FY10 HPRP board report which awarded specific funds to specific agencies. That’s why we use exempt purchase as the purchasing authority.  It is a programmatic decision to not include the case management piece in the Homeless Services Center scope of work._x000a_The state funding is budgeted on account 101.499100.51108.0000.VHSP.HPRA (which might show on the account once the CB appropriates the funding), local funding is budgeted to account 101.499100.51108.HST.1000.HPSR, column H updated._x000a_Column M and N also updated."/>
    <m/>
    <s v="Item"/>
    <s v="sites/dmf/budget/Lists/NonProfit Tracker"/>
    <x v="3"/>
  </r>
  <r>
    <x v="0"/>
    <s v="Arlington Street People's Assistance Network (A-SPAN)"/>
    <s v="​Volunteer Coordinator"/>
    <s v="Partial salary support for a Volunteer Coordinator to manage and recruit volunteer leaders who directly service A-SPAN’s homeless clients."/>
    <x v="6"/>
    <x v="0"/>
    <s v="Rolda Nedd"/>
    <s v="Community Development Fund"/>
    <s v="​206.456300.72405.0000.0642.6HSP"/>
    <m/>
    <n v="0"/>
    <n v="25000"/>
    <x v="13"/>
    <m/>
    <s v="EP"/>
    <s v="​Applied to the Community Development Fund"/>
    <s v="CDCAC &amp; DHS"/>
    <s v="_x000a_7/1/16 - 6/30/17"/>
    <s v="​FY10-12 - $35,000_x000a_FY13-14 - $31,000_x000a_FY15 - $30,000"/>
    <s v="FY 2010"/>
    <s v="FY17 - CDBG staff did not think that A-SPAN needed CDBG funding as much as other organizations."/>
    <s v="Yes"/>
    <s v="# new volunteers recruited to assist with the bagged meal program (Opportunity Place) and Permanent Supportive Housing Program_x000a_% volunteer retention rate sought by Volunteer Coordinator_x000a_# clients served by volunteers on a weekly basis"/>
    <s v="None"/>
    <s v="Citizens Advisory Commission on Housing"/>
    <s v="Homeless persons, Continuum of Care"/>
    <d v="2016-08-01T10:30:03"/>
    <s v="_x000a_https://arlingtonva.sharepoint.com/sites/dmf/budget/Lists/NonProfit%20Tracker/Attachments/9/A-SPAN%20FY16.pdf"/>
    <s v="https://arlingtonva.sharepoint.com/sites/dmf/budget/Lists/NonProfit%20Tracker/Attachments/9/A-SPAN%20FY16.pdf"/>
    <m/>
    <m/>
    <s v="General Fund Grant Agreement"/>
    <s v="Yes"/>
    <s v="Yes"/>
    <s v="_x000a_​NB-​budget matches the FY17 CD Fund table; money is budgeted to task after adoption."/>
    <s v="NMB-07/07/16"/>
    <s v="_x000a_​NB-see the note about the County providing the facility for ASPAN services, cross reference this to any DHS additions to the nonprofit tracker. Need to revise note about why funding was last changed (refer to leverage scores). Community stakeholder section reads like an impact statement."/>
    <s v="_x000a_​NB-why will there be more funding reductions in FY18, think his goes back to the note about why funding changed in FY17.  FY16 agreement includes more metrics than are listed in the tracker, did some get deleted or was this an omission?"/>
    <s v="Item"/>
    <s v="sites/dmf/budget/Lists/NonProfit Tracker"/>
    <x v="0"/>
  </r>
  <r>
    <x v="0"/>
    <s v="Arlington Thrive"/>
    <s v="​Emergency Needs Grant"/>
    <s v="​Financial assistance to Arlington County residents who need emergency rent, utility, clothing, medical or transportation"/>
    <x v="5"/>
    <x v="1"/>
    <s v="Heather Venner"/>
    <s v="General Fund"/>
    <s v="​101.437405.51108.ENF.1000.5130"/>
    <m/>
    <n v="464630"/>
    <n v="0"/>
    <x v="14"/>
    <s v="201-11-4"/>
    <s v="EP"/>
    <s v="A funding request is sent to the department during the budget process. Organization may choose to contact and/or submit a funding request to the County Board."/>
    <s v="_x000a_​Board Award"/>
    <s v="_x000a_7/1/16 - 6/30/17"/>
    <s v="​FY13-14 - $510,030_x000a_FY15-16 - $464,630"/>
    <s v="FY 2007"/>
    <s v="FY15 - in FY13 $50,000 additional to increase daily assistance amount by $200 to $1,600 per day due to 25% increase in requests. Removed in FY15"/>
    <s v="Yes"/>
    <s v="-monthly report detailing: financial assistance by transaction and uncashed checks._x000a_-quarterly reports including: statement of donations and amounts received; _x000a_and documentation of expenditures to be credited to quarterly in-kind contribution."/>
    <s v="None"/>
    <s v="_x000a_​Economic Development Commission"/>
    <s v="Low-to-moderate income households"/>
    <d v="2016-08-01T12:54:24"/>
    <s v="_x000a_ _x000a_Original Contract:https://arlingtonva.sharepoint.com/sites/dmf/budget/NonProfit%20Agreement%20Library/Arlington%20Thrive%20formerly%20AMEN-Emergency%20Needs%20Grant-DHS-EID-201-11-4.pdf_x000a_Contract Renewal:  https://arlingtonva.sharepoint.com/sites/dmf/budget/Other%20Budget%20Documents/Arlington%20Thrive%20201-11-4%20FY2017.pdf"/>
    <s v="https://arlingtonva.sharepoint.com/sites/dmf/budget/NonProfit%20Agreement%20Library/Arlington%20Thrive%20formerly%20AMEN-Emergency%20Needs%20Grant-DHS-EID-201-11-4.pdf"/>
    <s v="https://arlingtonva.sharepoint.com/sites/dmf/budget/Other%20Budget%20Documents/Arlington%20Thrive%20201-11-4%20FY2017.pdf"/>
    <m/>
    <s v="General Fund Grant Agreement"/>
    <s v="Yes"/>
    <s v="Yes"/>
    <s v="_x000a_​NB-budget matches PSB."/>
    <s v="NMB-7/08/2016"/>
    <s v="_x000a_​NB-contract attached is a notice of renewal only."/>
    <s v="_x000a_​NB-why did funding go down in FY 2015?  Did request volume go down? Dept Answer - In FY2013 additional funding was intended to be one-time only but was repeated in FY2014 due to the economic outlook."/>
    <s v="Item"/>
    <s v="sites/dmf/budget/Lists/NonProfit Tracker"/>
    <x v="3"/>
  </r>
  <r>
    <x v="0"/>
    <s v="Arlington Thrive"/>
    <s v="​Landlord partnership risk reduction fund"/>
    <s v="Administers risk reduction fund for landlords to reduce screening criteria for homeless households"/>
    <x v="6"/>
    <x v="0"/>
    <s v="Rolda Nedd"/>
    <s v="Community Development Fund"/>
    <s v="​101.456300.91102.THRV.0000.64SG"/>
    <m/>
    <n v="0"/>
    <n v="25500"/>
    <x v="15"/>
    <m/>
    <s v="EP"/>
    <s v="​Applied to the Community Development Fund "/>
    <s v="CDCAC"/>
    <s v="_x000a_7/1/16 - 6/30/17"/>
    <s v=" FY 15-16  - AHIF two year housing services grant. _x000a_"/>
    <s v="FY 2017"/>
    <s v="_x000a_​N/A"/>
    <s v="Yes"/>
    <s v="# of landlords who sign ALP partnership agreement;_x000a_# of high housing barrier households who obtain permanent housing;_x000a_# of high barrier households who maintain permanent housing for 60 days;_x000a_# of high housing barrier households who obtain rapid rehousing;_x000a_# of high barrier households who maintain rapid rehousing for 60 days;_x000a_Average time for permanent and rapid rehousing search."/>
    <s v="None"/>
    <s v="Community Development Citizens Advisory Committee"/>
    <s v="People at risk of homelessness, Continuum of Care"/>
    <d v="2016-08-01T13:18:08"/>
    <s v="_x000a_None"/>
    <m/>
    <m/>
    <m/>
    <s v="General Fund Grant Agreement"/>
    <s v="Yes"/>
    <s v="No"/>
    <s v="_x000a_​NB-budget matches the FY17 CD Fund table; money is budgeted to task after adoption."/>
    <s v="NMB-07/07/2016"/>
    <s v="_x000a_​NB-reword description of services. Agreement is not attached because this is the first year of the program."/>
    <m/>
    <s v="Item"/>
    <s v="sites/dmf/budget/Lists/NonProfit Tracker"/>
    <x v="0"/>
  </r>
  <r>
    <x v="0"/>
    <s v="Arlingtonians for a Clean Environment (ACE)"/>
    <s v="​AIRE Home Energy Efficiency Rebate Program"/>
    <s v="​ACE will provide rebates to County resident completing approved energy efficiency improvements for their home"/>
    <x v="4"/>
    <x v="6"/>
    <s v="John Morrill"/>
    <s v="General Fund"/>
    <s v="101.438200.40002.0000.0000.0000​"/>
    <m/>
    <n v="64000"/>
    <n v="100000"/>
    <x v="16"/>
    <s v="sole source"/>
    <s v="_x000a_Sole Source"/>
    <s v="_x000a_funding request sent to department during budget process_x000a_"/>
    <s v="_x000a_​Internal Department Review"/>
    <s v="_x000a_​5/4/16 - 5/4/18"/>
    <s v="FY16 - $164,000"/>
    <s v="FY 2016"/>
    <s v="N/A"/>
    <s v="Yes"/>
    <s v="# rebates provided"/>
    <m/>
    <s v="_x000a_​Energy and Environment Conservation Commission"/>
    <s v="Arlington County residents who would like to do energy efficiency upgrades"/>
    <d v="2016-07-28T15:08:06"/>
    <s v="_x000a_None"/>
    <m/>
    <m/>
    <m/>
    <s v="Sole Source"/>
    <s v="No"/>
    <s v="No"/>
    <m/>
    <m/>
    <m/>
    <m/>
    <s v="Item"/>
    <s v="sites/dmf/budget/Lists/NonProfit Tracker"/>
    <x v="1"/>
  </r>
  <r>
    <x v="0"/>
    <s v="Arlingtonians for a Clean Environment (ACE)"/>
    <s v="​Community Energy Plan outreach"/>
    <s v="​Energy efficiency education and Energy Masters volunteer program management, providing energy retrofits to low income residents"/>
    <x v="4"/>
    <x v="6"/>
    <s v="Aileen Winquist"/>
    <s v="General Fund"/>
    <s v="101.437405.40002.0000.0000.ESP"/>
    <m/>
    <n v="10000"/>
    <n v="0"/>
    <x v="17"/>
    <s v="sole source"/>
    <s v="_x000a_Sole Source"/>
    <s v="_x000a_funding request sent to department during budget process_x000a_"/>
    <s v="_x000a_​Internal Department Review"/>
    <s v="_x000a_7/1/16 - 6/30/17"/>
    <s v="​FY14-16 - $10,000"/>
    <s v="FY 2014"/>
    <s v="N/A"/>
    <s v="Yes"/>
    <s v="# outreach events_x000a_# volunteers trained_x000a_# energy retrofits completed"/>
    <s v="None"/>
    <s v="Energy and Environment Conservation Commission"/>
    <s v="Residents and low income residents who receive energy retrofits"/>
    <d v="2016-07-28T15:07:37"/>
    <s v="_x000a_None"/>
    <m/>
    <m/>
    <m/>
    <s v="Memorandum of Understanding"/>
    <s v="Yes"/>
    <s v="No"/>
    <s v="_x000a_​NB-$0 budget in PSB."/>
    <s v="NMB-07/11/2016"/>
    <s v="_x000a_​NB-period of performance needs to be update to FY 2017. Check to see if that changes the budget."/>
    <s v="_x000a_​NB-is there a copy of the agreement, also check the FY 2017 budget numbers."/>
    <s v="Item"/>
    <s v="sites/dmf/budget/Lists/NonProfit Tracker"/>
    <x v="1"/>
  </r>
  <r>
    <x v="0"/>
    <s v="Arlingtonians for a Clean Environment (ACE)"/>
    <s v="​Energy Masters"/>
    <s v="Train volunteers to weatherize apartments occupied by low-income Arlington residents and educate residents about energy efficiency measures"/>
    <x v="4"/>
    <x v="0"/>
    <s v="Rolda Nedd"/>
    <s v="Community Development Fund"/>
    <s v="206.456300.72405.0000.0642.6DCE"/>
    <m/>
    <n v="0"/>
    <n v="18000"/>
    <x v="18"/>
    <m/>
    <s v="EP"/>
    <s v="​Applied to the Community Development Fund"/>
    <s v="CDCAC"/>
    <s v="_x000a_7/1/16 - 6/30/17"/>
    <s v="FY12 - $20,300_x000a_FY13-16 - $18,000"/>
    <s v="FY 2012"/>
    <s v="_x000a_​there was a funding cut in the County's CDBG funding from HUD in 2013, and ACE's funding was reduced to the current level."/>
    <s v="Yes"/>
    <s v="# units that receive conservation improvements_x000a_# units receiving energy and water conservation improvements and educational information_x000a_# individual households receiving energy and water conservation supplies and educational information through one-on-one sessions and workshops_x000a_# volunteers trained in energy conservation and weatherization techniques_x000a_% reduction in energy and water usage per building"/>
    <s v="None"/>
    <s v="_x000a_Community Development Citizens Advisory Committee; ​Community Energy Plan Implementation Review Committee"/>
    <s v="Low-to-moderate income renters who lack energy efficiency devices to reduce their utility bills"/>
    <d v="2016-08-01T10:09:18"/>
    <s v="_x000a_https://arlingtonva.sharepoint.com/sites/dmf/budget/Lists/NonProfit%20Tracker/Attachments/7/ACE%20FY16.pdf"/>
    <s v="https://arlingtonva.sharepoint.com/sites/dmf/budget/Lists/NonProfit%20Tracker/Attachments/7/ACE%20FY16.pdf"/>
    <m/>
    <m/>
    <s v="General Fund Grant Agreement"/>
    <s v="Yes"/>
    <s v="Yes"/>
    <s v="_x000a_​NB-budget matches the FY17 CD Fund table; money is budgeted to task after adoption."/>
    <s v="NMB-07/07/16"/>
    <s v="_x000a_​NB-Should we add County as stakeholder since these efforts support Fresh AIRE goals?"/>
    <s v="_x000a_​NB- What is CEPIRC?  Agreement is missing page 23 which may be why there are more metrics in the nonprofit tracker than in the agreement. Should these be the same?"/>
    <s v="Item"/>
    <s v="sites/dmf/budget/Lists/NonProfit Tracker"/>
    <x v="0"/>
  </r>
  <r>
    <x v="0"/>
    <s v="Arlingtonians for a Clean Environment (ACE)"/>
    <s v="​Tree Canopy Fund Grant Program"/>
    <s v="​Grant program to plant trees on private property"/>
    <x v="4"/>
    <x v="2"/>
    <s v="Jamie Bartalon"/>
    <s v="General Fund"/>
    <s v="799.359910.91279.0000.0000.6056"/>
    <s v="County provides 3 cubicles of furnished office space, 3 computers, 3 telephones, fax service, copier service, access to a conference room and ten feet of storage space"/>
    <n v="0"/>
    <n v="36000"/>
    <x v="19"/>
    <m/>
    <s v="EP"/>
    <s v="​MOU and County Board action to establish the program.  FY 2016 MOU and 2007 Board Report provided. FY 2017 MOU not yet finalized. ACE invoices DPR each year based upon the total amount awarded for grants during that year, plus a 20% administrative fee as per MOU."/>
    <s v="_x000a_ACE invoice lists their contractor's cost to plant each tree of a given species, the number of trees of each species planted, the total cost of trees for each species, the total cost to plant all trees, and the 20% administrative fee. Copy of FY 2016 invoice provided."/>
    <s v="_x000a_7/1/16 - 6/30/17"/>
    <s v="FY10 - $32,006_x000a_FY11 - $0_x000a_FY12 - $162,204_x000a_FY13 - $70,812_x000a_FY14 - $91,173_x000a_FY15 - $60,848_x000a_FY16 - $27,482"/>
    <s v="FY 2010"/>
    <s v="Amount varies annually depending on developer contributions to the Tree Canopy Fund T&amp;A when they cannot plant the required number of trees on their development site"/>
    <s v="Yes"/>
    <s v="A performance report is submitted quarterly that details:_x000a_1. A summary of recommended Tree Canopy Grant, tree maintenance, and public education/outreach awards;_x000a_2. A summary of all trees planted by the contractor and a schedule for all education and tree maintenance projects;_x000a_3. A summary of all trees requiring replacements by the contractor's warranty."/>
    <s v="_x000a_​Annual contributions to ACE for the Tree Canopy Fund Grant program is dependent on developer contributions as described earlier."/>
    <s v="Urban Forestry Commission"/>
    <s v="Property owners, civic associations, Tree Stewards, Arlington Regional Master Naturalists, residents with an interest in tree planting and increasing tree canopy coverage"/>
    <d v="2016-07-28T10:56:45"/>
    <s v="_x000a_https://arlingtonva-my.sharepoint.com/personal/rschmitt_arlingtonva_us/Documents/Non-Profit%20Tracker%20Support/ACE%20MOU%20FY16.pdf"/>
    <s v="https://arlingtonva-my.sharepoint.com/personal/rschmitt_arlingtonva_us/Documents/Non-Profit%20Tracker%20Support/ACE%20MOU%20FY16.pdf"/>
    <m/>
    <m/>
    <s v="Memorandum of Understanding"/>
    <s v="Yes"/>
    <s v="Yes"/>
    <s v="_x000a_​NB-trust &amp; agency account, won't be budgeted."/>
    <s v="JWB-7/6"/>
    <m/>
    <s v="_x000a_Need to write out the metrics listed in the MOU"/>
    <s v="Item"/>
    <s v="sites/dmf/budget/Lists/NonProfit Tracker"/>
    <x v="1"/>
  </r>
  <r>
    <x v="0"/>
    <s v="Arlingtonians for a Clean Environment (ACE)"/>
    <s v="Environmental sustainability outreach, energy outreach and volunteer programs"/>
    <s v="​Environmental education, Energy outreach, Stream volunteer activities, Administrative assistance for StormwaterWise program"/>
    <x v="4"/>
    <x v="6"/>
    <s v="Aileen Winquist"/>
    <s v="Stormwater Fund"/>
    <s v="321.456000.47211.0000.0000.0000"/>
    <m/>
    <n v="64000"/>
    <n v="0"/>
    <x v="20"/>
    <s v="MOU"/>
    <s v="_x000a_Sole Source"/>
    <s v="Request to the County Board during the budget process"/>
    <s v="_x000a_​Internal Department Review"/>
    <s v="_x000a_7/1/16 - 6/30/17"/>
    <s v="FY12-15 - $64,000"/>
    <s v="FY 1990"/>
    <s v="FY15 - to account for new tasks "/>
    <s v="Yes"/>
    <s v="# of presentations;_x000a_# of volunteer events;_x000a_# of outreach events;_x000a_# of volunteer trainings conducted."/>
    <s v="None"/>
    <s v="Energy and Environment Conservation Commission"/>
    <s v="Arlington County residents who would like to do energy efficiency upgrades"/>
    <d v="2016-07-28T15:06:24"/>
    <s v="_x000a_None_x000a_ "/>
    <m/>
    <m/>
    <m/>
    <s v="Sole Source"/>
    <s v="Yes"/>
    <s v="No"/>
    <s v="_x000a_​NB-FY17 PSB budget is $69,705."/>
    <s v="NMB-07/11/2016"/>
    <s v="_x000a_​NB-need to change period of performance to FY 17, see if that changes the budget."/>
    <s v="_x000a_​NB- Ask about the budget location ($0 budgets in the ACC provided). Can you provide the agreement? how does the energy outreach in the program differ from the community energy plan outreach?"/>
    <s v="Item"/>
    <s v="sites/dmf/budget/Lists/NonProfit Tracker"/>
    <x v="1"/>
  </r>
  <r>
    <x v="0"/>
    <s v="Arlingtonians for a Clean Environment (ACE)"/>
    <s v="StormwaterWise Landscapes program"/>
    <s v="Program planning and processes reimbursements for the StormwaterWise program"/>
    <x v="4"/>
    <x v="6"/>
    <s v="Aileen Winquist"/>
    <s v="Stormwater Fund"/>
    <s v="321.437405.47211.0000.0000.0000"/>
    <m/>
    <n v="120000"/>
    <n v="0"/>
    <x v="21"/>
    <s v="sole source"/>
    <s v="_x000a_Sole Source"/>
    <s v="Request to the County Board during the budget process"/>
    <s v="_x000a_​Internal Department Review"/>
    <s v="_x000a_7/1/16 - 6/30/17"/>
    <s v="​FY12 - $80,000_x000a_FY13-14 - $120,000_x000a_FY15 - $0_x000a_FY16 - $120,000"/>
    <s v="FY 2012"/>
    <s v="​Program was expanded"/>
    <s v="Yes"/>
    <s v="# reimbursement requests processed"/>
    <s v="None"/>
    <s v="Energy and Environment Conservation Commission"/>
    <s v="Residents interested in taking action to reduce runoff and improve drainage on their property.  The program also helps to satisfy regulatory requirements in the County's Stormwater permit"/>
    <d v="2016-07-28T15:07:48"/>
    <s v="_x000a_None"/>
    <m/>
    <m/>
    <m/>
    <s v="Memorandum of Understanding"/>
    <s v="Yes"/>
    <s v="No"/>
    <s v="_x000a_​NB-budget is way higher is PSB ($474,839), must include other programs."/>
    <s v="NMB-07/11/2016"/>
    <s v="_x000a_​NB-period of performance needs to be updated to FY 2017, need to confirm budget for FY 2017."/>
    <s v="_x000a_​NB-ask about FY 2017 budget, ask about a copy of the agreement.  Why are stormwater funded activities sole source and the community energy plan is an exempt purchase?"/>
    <s v="Item"/>
    <s v="sites/dmf/budget/Lists/NonProfit Tracker"/>
    <x v="1"/>
  </r>
  <r>
    <x v="0"/>
    <s v="Arts Organizations (Various)"/>
    <s v="Cultural Affairs Arts Grants​"/>
    <s v="Granting of facilities and technical services, and make recommendations to the County Board regarding the County's direct financial support to Arlington arts organizations and artists. Arlington Cultural Affairs Division (CAD) administers the grant program on an annual basis"/>
    <x v="8"/>
    <x v="5"/>
    <s v="Michelle Isabelle-Stark"/>
    <s v="General Fund"/>
    <s v="101.437405.71644.0000.0000.SAGG"/>
    <m/>
    <n v="215810"/>
    <n v="0"/>
    <x v="22"/>
    <m/>
    <s v="EP"/>
    <s v="_x000a_​Grant requests are submitted through an application portal managed by CAD staff. Groups also independently lobby both the Arts Commission and County Board. A total of 47 applications were submitted for FY 2017 with 25 groups requesting financial support and 22 organizations requesting performance/rehearsal space and technical services only."/>
    <s v="_x000a_​CAD Staff review each application for completeness and merit. These findings and analysis are summarized for the Arts Commission and subcommittee review. Arts Commission makes the final review and approval/denial of application. Staff administers the recommendation by bringing forward a board report for County Board approval each July. In the board report the Commission recommends two types of financial support 1) Excellence and Access grant for project support, and 2) Spotlight Grants.  Funds for project support are used for specific projects or initiatives planned by the organization. Spotlight grants are targeted to individual artists and fund a proposed work that was described in the application. "/>
    <s v="_x000a_7/1/16 - 6/30/17"/>
    <s v="​FY11-13 - $279,077_x000a_FY14 - $229,100_x000a_FY15 - $199,100_x000a_FY16 - $245,810"/>
    <s v="FY 1990"/>
    <s v="FY 16 - one time funding was removed and a portion replaced with ongoing."/>
    <s v="_x000a_No"/>
    <s v="None"/>
    <s v="None"/>
    <s v="_x000a_​Arts Commission"/>
    <s v="Arts groups, Artists, Theatre companies in Arlington, VA who have historically received grant funding."/>
    <d v="2016-07-28T08:46:15"/>
    <s v="_x000a_None_x000a_ "/>
    <m/>
    <s v="https://arlingtonva.sharepoint.com/sites/dmf/budget/_layouts/15/guestaccess.aspx?guestaccesstoken=Np%2b4xsstR6GKMPPsBWpmveHL%2bfxOdQPScEdLsClQ%2bZA%3d&amp;docid=2_1c1bc4a8a335a4e89b76c28d91536e6e9&amp;rev=1"/>
    <m/>
    <s v="Exempt Purchase"/>
    <s v="Yes"/>
    <s v="No"/>
    <s v="_x000a_​NB-budget matches PSB."/>
    <s v="JWB- 7/6"/>
    <s v="_x000a_May need to add more info to the description and metrics for the groups who participate. How do they qualify to receive the grant?"/>
    <m/>
    <s v="Item"/>
    <s v="sites/dmf/budget/Lists/NonProfit Tracker"/>
    <x v="5"/>
  </r>
  <r>
    <x v="0"/>
    <s v="Aspire! Afterschool Learning (formerly Greenbrier Learning Ctr.)"/>
    <s v="​Learning Rocks!"/>
    <s v="Expansion of Aspire's elementary age after-school and summer educational program to a third location"/>
    <x v="0"/>
    <x v="0"/>
    <s v="Rolda Nedd"/>
    <s v="Community Development Fund"/>
    <s v="101.456300.91102.GBLC.0000.64SG"/>
    <m/>
    <n v="0"/>
    <n v="45000"/>
    <x v="23"/>
    <m/>
    <s v="EP"/>
    <s v="​Applied to the Community Development Fund"/>
    <s v="CDCAC"/>
    <s v="_x000a_7/1/16 - 6/30/17"/>
    <s v="FY10-12 - $15,000_x000a_FY13-15 - $13,500_x000a_FY16 - $43,000"/>
    <s v="FY 2010"/>
    <s v="FY16 - increase to include the first year of a two year AHIF fund grant for the expansion of services to a third location"/>
    <s v="Yes"/>
    <s v="-100% of students will participate in daily literacy activities (i.e. independent reading, Buddy Reading, and/or Read Alouds)_x000a_-100% of students will participate in weekly Literature Circles_x000a_-50% of students who are not reading on grade level at the end of the 1st quarter grading period will improve their instructional reading levels by Q4 _x000a_-80% of students will improve meeting the Learning ROCKS! daily expectations between Q1-Q4_x000a_-80% of students will improve meeting their daily homework expectations between Q1-Q4._x000a_-80% of students will be more aware of their choices and demonstrate ability to self-regulate their behavior based on self-assessments_x000a_-70% of students will receive an &quot;I&quot;, &quot;S&quot;, or &quot;O&quot; grade on their Q4 report card, indicating satisfactory or outstanding performance_x000a_-25 GLC parents will learn how to interpret their child's report card_x000a_​-20 parents will learn about the educational options through Arlington Public Schools_x000a_​-40 parents will volunteer at least once with the after-school program_x000a_-10 parents will learn how the APS Special Education program works and how to actively use the Parent Resource Center_x000a_​-25 parents will learn new behavior management techniques to use with their children and will apply at least two new techniques at home_x000a_-20 organizations participating in network that serve children, youth, and families in Arlington will convene at least 3 times during the year for workshops &amp; information sharing_x000a_​-5 organizations will actively collaborate through a formal partnership."/>
    <s v="_x000a_​They may apply for CDBG or CSBG funds again"/>
    <s v="Community Development Citizens Advisory Commission"/>
    <s v="Children in low-to-moderate income households who need additional support services to succeed academically, Arlington Public Schools"/>
    <d v="2016-07-28T15:03:45"/>
    <s v="_x000a_https://arlingtonva.sharepoint.com/sites/dmf/budget/Lists/NonProfit%20Tracker/Attachments/112/GLC%20FY16.pdf"/>
    <s v="https://arlingtonva.sharepoint.com/sites/dmf/budget/Lists/NonProfit%20Tracker/Attachments/112/GLC%20FY16.pdf"/>
    <m/>
    <m/>
    <s v="General Fund Grant Agreement"/>
    <s v="Yes"/>
    <s v="Yes"/>
    <s v="_x000a_​NB-budget matches the FY17 CD Fund table; money is budgeted to task after adoption."/>
    <s v="NMB-07/07/2016"/>
    <s v="_x000a_​NB-need to add parents and APS as stakeholders."/>
    <m/>
    <s v="Item"/>
    <s v="sites/dmf/budget/Lists/NonProfit Tracker"/>
    <x v="0"/>
  </r>
  <r>
    <x v="0"/>
    <s v="Benedictine School for Exceptional Children"/>
    <s v="​Open Community Program"/>
    <s v="Special education, vocational training, supported employment and home like residential living options for young adults with special needs"/>
    <x v="9"/>
    <x v="1"/>
    <s v="La Voyce Reid"/>
    <s v="General Fund"/>
    <s v="101.456000.53206.0000.0000.M425"/>
    <m/>
    <n v="49533"/>
    <n v="0"/>
    <x v="24"/>
    <s v="690-15"/>
    <s v="RFP"/>
    <s v="_x000a_​RFP"/>
    <s v="RFP"/>
    <s v="_x000a_7/1/16 - 6/30/17"/>
    <s v="FY13-15 - $48,562_x000a_FY16 - $49,533"/>
    <s v="FY 2011"/>
    <s v="_x000a_​FY 16 - CPI increase"/>
    <s v="Yes"/>
    <s v="-individual support plans for each participants are provided annually_x000a_-progress reports for each participant are provided quarterly_x000a_- activity attendance sheets are provided on a monthly basis"/>
    <s v="None"/>
    <s v="Disability Advisory Commission; _x000a_Community Services Board"/>
    <s v="_x000a_Young adults with physical and intellectual disabilities"/>
    <d v="2016-08-01T13:13:32"/>
    <s v="_x000a_https://arlingtonva.sharepoint.com/sites/dmf/budget/Lists/NonProfit%20Tracker/Attachments/66/Benedictine%20FY16.pdf"/>
    <s v="https://arlingtonva.sharepoint.com/sites/dmf/budget/Lists/NonProfit%20Tracker/Attachments/66/Benedictine%20FY16.pdf"/>
    <m/>
    <m/>
    <s v="Contract"/>
    <s v="Yes"/>
    <s v="Yes"/>
    <s v="_x000a_​$0 budget in PSB."/>
    <s v="NMB-07/08/2016"/>
    <s v="_x000a_​NB-looks like CPI increase occurred in FY 2016 and not FY 2015. Purchasing authority is listed as sole source, but application method is listed as RFP. Metrics are quarterly progress reports on each student."/>
    <s v="_x000a_​NB-ask about budget codes. Dept Answer - The contract number is 690-15, the purchasing authority should not be listed as sole source. It has been changed in column N. The ACCs entered are where the expenses are charged, all budget is currently maintained in 101.456000.53206.0.0.0. The task M425 is used for the electronic health record reporting. Yes confirmed, CPI increase occurred in FY 16 not FY 15 and the note has been updated in column V."/>
    <s v="Item"/>
    <s v="sites/dmf/budget/Lists/NonProfit Tracker"/>
    <x v="1"/>
  </r>
  <r>
    <x v="0"/>
    <s v="Bonder &amp; Amanda Johnson Community Development Corporation"/>
    <s v="Nauck Community Center"/>
    <s v="​Overall management of programs and services of Nauck Community Services Center"/>
    <x v="10"/>
    <x v="1"/>
    <s v="Heather Venner"/>
    <s v="General Fund"/>
    <s v="101.437405.51108.HADM.1000.BAJ1"/>
    <m/>
    <n v="80046"/>
    <n v="0"/>
    <x v="25"/>
    <s v="294-11"/>
    <s v="EP"/>
    <s v="A funding request is sent to the department during the budget process. Organization may choose to contact and/or submit a funding request to the County Board."/>
    <s v="_x000a_​Board Award"/>
    <s v="_x000a_7/1/16 - 6/30/17"/>
    <s v="FY13 - $79,253_x000a_FY14 - $89,253_x000a_FY15-16 - $80,046"/>
    <s v="FY 2005"/>
    <s v="FY14 - one-time increase of $10,000 for capacity building"/>
    <s v="Yes"/>
    <s v="accounting of individualized services including: assistance with application, counseling, employment, financial, family/children, housing, immigration, and others. _x000a_# of client contacts_x000a_# of unduplicated clients"/>
    <s v="None"/>
    <s v="_x000a_​Economic Development Commission"/>
    <s v="Neighborhood households in need of services or referrals"/>
    <d v="2016-08-01T12:54:42"/>
    <s v="_x000a_https://arlingtonva.sharepoint.com/sites/dmf/budget/Other%20Budget%20Documents/Bonder%20and%20Amanda%20Johnson%20Community%20294-11%20Contract%20Renewal%20Notice%20FY17.pdf"/>
    <s v="https://arlingtonva.sharepoint.com/sites/dmf/budget/Other%20Budget%20Documents/Bonder%20and%20Amanda%20Johnson%20Community%20294-11%20Contract%20Renewal%20Notice%20FY17.pdf"/>
    <m/>
    <m/>
    <s v="General Fund Grant Agreement"/>
    <s v="Yes"/>
    <s v="Yes"/>
    <s v="_x000a_​NB-budget matches PSB."/>
    <s v="NMB-07/08/2016"/>
    <m/>
    <s v="_x000a_​​NB-exactly what type of referral services are offered.  Is this area consider an NSA, is that why these services are being provided here? Purchasing authority listed a contract number that says Rider Agreement, but the type of agreement is general fund grant agreement.  This seems inconsistent. Dept. Answer - This area used to be considered an NSA, that is why these services are being provided there. Purchasing authority of Rider Agreement may have been incorrectly used."/>
    <s v="Item"/>
    <s v="sites/dmf/budget/Lists/NonProfit Tracker"/>
    <x v="3"/>
  </r>
  <r>
    <x v="0"/>
    <s v="Borromeo Housing"/>
    <s v="​Transitional Housing"/>
    <s v="​Communal housing for up to 4 single women with a child to foster their ability to complete their education while living in a supportive structured environment"/>
    <x v="6"/>
    <x v="1"/>
    <s v="Cynthia Stevens"/>
    <s v="General Fund"/>
    <s v="101.437405.51108.TRNH.1000.5H76"/>
    <m/>
    <n v="18685"/>
    <n v="0"/>
    <x v="26"/>
    <s v="205-11-2"/>
    <s v="EP"/>
    <s v="A funding request is sent to the department during the budget process. Organization may choose to contact and/or submit a funding request to the County Board."/>
    <s v="_x000a_​Board Award"/>
    <s v="_x000a_7/1/16 - 6/30/17"/>
    <s v="​FY13-14 - $18,500_x000a_FY15-16 - $18,685"/>
    <s v="FY 2006"/>
    <s v="FY15 - increase of $185 to continue of services"/>
    <s v="Yes"/>
    <s v="# individuals served_x000a_# moving to permanent housing_x000a_% increase in employment income_x000a_median stay of participants_x000a_and others."/>
    <s v="None"/>
    <s v="Citizens Advisory Commission on Housing"/>
    <s v="Homeless adults, landlords and property management companies, Continuum of Care"/>
    <d v="2016-08-01T12:54:47"/>
    <s v="_x000a_Original Contract:https://arlingtonva.sharepoint.com/sites/dmf/budget/NonProfit%20Agreement%20Library/Borromeo%20Housing-Transitional%20Housing-DHS-EID-205-11-2.pdf_x000a_Contract Renwal:https://arlingtonva.sharepoint.com/sites/dmf/budget/Other%20Budget%20Documents/Borromeo%20Housing%20205-11-2%20FY17%20Renewal.pdf"/>
    <s v="https://arlingtonva.sharepoint.com/sites/dmf/budget/NonProfit%20Agreement%20Library/Borromeo%20Housing-Transitional%20Housing-DHS-EID-205-11-2.pdf"/>
    <s v="https://arlingtonva.sharepoint.com/sites/dmf/budget/Other%20Budget%20Documents/Borromeo%20Housing%20205-11-2%20FY17%20Renewal.pdf"/>
    <m/>
    <s v="General Fund Grant Agreement"/>
    <s v="Yes"/>
    <s v="Yes"/>
    <s v="_x000a_​NB-budget matches PSB."/>
    <s v="NMB-07/08/2016"/>
    <s v="_x000a_​NB-only see contract renewal attached, there are no metrics in the renewal."/>
    <s v="_x000a_​NB-ask about metrics. Dept Answer - See page 3 of attached agreement. Note that the contract document has a different contract number as it an old contract, and the only one available. New contract document should be available at Purchasing."/>
    <s v="Item"/>
    <s v="sites/dmf/budget/Lists/NonProfit Tracker"/>
    <x v="3"/>
  </r>
  <r>
    <x v="0"/>
    <s v="Brain Injury Services of Northern Virginia"/>
    <s v="Case Management​"/>
    <s v="Services  to survivors of traumatic brain injury including long-term case management, employment assistance, independent living skills training, transportation, respite care, and recreational/socialization programs. The funding from Arlington specifically provides the cost of a part-time case manager for Arlington residents with brain injuries"/>
    <x v="9"/>
    <x v="7"/>
    <s v="Anthonia Sowho"/>
    <s v="Regional Contributions"/>
    <s v="101.456065.91104.0000.0000.0000"/>
    <m/>
    <n v="22921"/>
    <n v="0"/>
    <x v="27"/>
    <m/>
    <s v="EP"/>
    <s v="Biennial application and request for proposal"/>
    <s v="​Application is reviewed by the Disability Advisory Commission."/>
    <s v="_x000a_7/1/16 - 6/30/17"/>
    <s v="FY09-11 - $22,735_x000a_FY12-16 - $22,508"/>
    <m/>
    <s v="FY13 - general increase for services"/>
    <s v="Yes"/>
    <s v="# of clients who demonstrate progress by achieving goals in their Individualized Service Plan. _x000a_- Ability to educate clients, families, and community members about brain injury and its unique impact on those we serve. _x000a_- Effectiveness of Staff  training and resources needed to successfully serve their clients and families_x000a_- BIS's ability to be accountable to the community on services provided, financial and internal accomplishments."/>
    <m/>
    <s v="Disability Advisory Commission"/>
    <s v="Residents diagnosed with brain injury and their families​"/>
    <d v="2016-07-28T08:51:45"/>
    <s v="_x000a_None"/>
    <m/>
    <m/>
    <m/>
    <s v="Exempt Purchase"/>
    <s v="No"/>
    <s v="No"/>
    <s v="_x000a_​NB-budget matches PSB under regionals."/>
    <s v="JWB-7/6"/>
    <s v="_x000a_May want to reduce description of services"/>
    <m/>
    <s v="Item"/>
    <s v="sites/dmf/budget/Lists/NonProfit Tracker"/>
    <x v="4"/>
  </r>
  <r>
    <x v="0"/>
    <s v="Bridges to Independence"/>
    <s v="Shelter Services"/>
    <s v="​Operates a family shelter that provides serving up to 11 households per month"/>
    <x v="6"/>
    <x v="1"/>
    <s v="Cynthia Stevens"/>
    <s v="General Fund"/>
    <s v="101.437405.51108.HMLS.1000.5H78"/>
    <s v="Use of County Space"/>
    <n v="413501"/>
    <n v="0"/>
    <x v="28"/>
    <s v="204-11"/>
    <s v="EP"/>
    <s v="A funding request is sent to the department during the budget process. Organization may choose to contact and/or submit a funding request to the County Board."/>
    <s v="_x000a_​Board Award"/>
    <s v="_x000a_7/1/16 - 6/30/17"/>
    <s v="FY13-14  - $399,908_x000a_FY15 - $403,907"/>
    <s v="FY 2005"/>
    <s v="_x000a_​FY2015 increase of $3,999 due to the County Living Wage policy._x000a_FY2017 County Living Wage policy adjustment estimated at $9,594 will be added to the allocation for FY17."/>
    <s v="Yes"/>
    <s v="# individuals served_x000a_# moving to permanent housing_x000a_% increase in employment income_x000a_median stay of participants and others"/>
    <s v="None"/>
    <s v=" Citizens Advisory Commission on Housing; Partnership for Children Youth and Families"/>
    <s v="Homeless adults with children, landlords and property management companies, Arlington Public Schools, _x000a_ Continuum of Care"/>
    <d v="2016-08-01T12:54:56"/>
    <s v="_x000a_https://arlingtonva.sharepoint.com/sites/dmf/budget/Other%20Budget%20Documents/Bridges%20to%20Independence%20Shelter%20Services%20204-11%20%20FY17%20renewal.pdf"/>
    <s v="https://arlingtonva.sharepoint.com/sites/dmf/budget/Other%20Budget%20Documents/Bridges%20to%20Independence%20Shelter%20Services%20204-11%20%20FY17%20renewal.pdf"/>
    <m/>
    <m/>
    <s v="General Fund Grant Agreement"/>
    <s v="Yes"/>
    <s v="Yes"/>
    <s v="_x000a_​NB-FY17 budget is $403,907."/>
    <s v="NMB-07/08/2016"/>
    <s v="_x000a_​NB-contract provided is on the renewal with no metrics. Should APS be added as a stakeholder since this shelter serves children?"/>
    <s v="_x000a_​NB-can you provide metrics?"/>
    <s v="Item"/>
    <s v="sites/dmf/budget/Lists/NonProfit Tracker"/>
    <x v="3"/>
  </r>
  <r>
    <x v="0"/>
    <s v="Bridges to Independence"/>
    <s v="​Rapid Rehousing"/>
    <s v="​Rapid Rehousing for Homeless families that provides rental subsidies and case management to allow them time to gain economic stability"/>
    <x v="6"/>
    <x v="1"/>
    <s v="Cynthia Stevens"/>
    <s v="General Fund"/>
    <s v="101.437405.51108.TRNH.1000.5H79"/>
    <m/>
    <n v="97815"/>
    <n v="0"/>
    <x v="29"/>
    <s v="205-11-1"/>
    <s v="EP"/>
    <s v="A funding request is sent to the department during the budget process. Organization may choose to contact and/or submit a funding request to the County Board."/>
    <s v="_x000a_​Board Award"/>
    <s v="_x000a_7/1/16 - 6/30/17"/>
    <s v="FY13-14 - $96,847_x000a_FY15 - $97,815"/>
    <s v="FY 2007"/>
    <s v="FY15 - increased by $968 for continuation of services"/>
    <s v="Yes"/>
    <s v="-quarterly reports_x000a_-annual reports including total number of households who exited the program between three and six months ago and between six months and nine months ago.  For each time set, the following information is provided:  _x000a_# of these households that exited to Housing Grants;_x000a_# of total households that are still in permanent housing;_x000a_# of total households that were not able to be contacted; _x000a_# of total households that have been known to have lost housing."/>
    <s v="None"/>
    <s v="Citizens Advisory Commission on Housing"/>
    <s v="Homeless adults with children, landlords and property management companies, _x000a_ Continuum of Care"/>
    <d v="2016-08-01T12:54:51"/>
    <s v="_x000a_https://arlingtonva.sharepoint.com/sites/dmf/budget/Other%20Budget%20Documents/Bridges%20to%20Independence,%20Rapid%20Rehousing%20205-11-1%20AMENDMENT%20FY17.pdf"/>
    <s v="https://arlingtonva.sharepoint.com/sites/dmf/budget/NonProfit%20Agreement%20Library/Bridges%20to%20Independence-Rapid%20Rehousing-DHS-Bridges%20to%20Independence%2C%20Rapid%20Rehousing%20205-11-1%20AMENDMENT%20FY17.pdf?d=wd99b714fd30244d6912a8afe7a0b6240"/>
    <m/>
    <m/>
    <s v="General Fund Grant Agreement"/>
    <s v="Yes"/>
    <s v="Yes"/>
    <s v="_x000a_​NB-budget matches PSB."/>
    <s v="NMB-07/08/16"/>
    <s v="_x000a_​NB-FY 2017 funding history note is inconsistent with  FY 2017 budget, there was no increase in FY 2017. They must have meant FY 2015."/>
    <m/>
    <s v="Item"/>
    <s v="sites/dmf/budget/Lists/NonProfit Tracker"/>
    <x v="3"/>
  </r>
  <r>
    <x v="0"/>
    <s v="Bu-GATA"/>
    <s v="Bucking​ham Youth Brigade"/>
    <s v="Encourages civic involvement and develop leadership among youth and their families in the Buckingham Neighborhood Strategy Area (NSA)"/>
    <x v="10"/>
    <x v="0"/>
    <s v="Caitlin Jones"/>
    <s v="Community Development Fund"/>
    <s v="206.456300.72405.0000.0641.6DYB"/>
    <m/>
    <n v="0"/>
    <n v="19000"/>
    <x v="30"/>
    <m/>
    <s v="EP"/>
    <s v="​Applied to the Community Development Fund"/>
    <s v="CDCAC"/>
    <s v="_x000a_7/1/16 - 6/30/17"/>
    <s v="FY05-12 - $18,200_x000a_FY13-16 - $16,000"/>
    <s v="FY 2001"/>
    <s v="_x000a_​FY2017, funding was increased to non-profits receiving less than $20,000."/>
    <s v="Yes"/>
    <s v="# teens enrolled_x000a_# enrolled teens who demonstrate improvement in four skill areas_x000a_# students participating in the program for 26 weeks or more_x000a_# educational, cultural or community events attended by BYB participants_x000a_# teens employed or volunteering 20 hours per week or more in the summer_x000a_# teens earning at least 20 points per month_x000a_# participants reporting satisfaction with the program"/>
    <s v="None"/>
    <s v="Community Development Citizens Advisory Commission"/>
    <s v="Youth in the Buckingham neighborhood"/>
    <d v="2016-08-01T12:46:02"/>
    <s v="_x000a_https://arlingtonva.sharepoint.com/sites/dmf/budget/Lists/NonProfit%20Tracker/Attachments/19/BUGATA%20-%20CDBG%20FY16.pdf"/>
    <s v="https://arlingtonva.sharepoint.com/sites/dmf/budget/Lists/NonProfit%20Tracker/Attachments/19/BUGATA%20-%20CDBG%20FY16.pdf"/>
    <m/>
    <m/>
    <s v="General Fund Grant Agreement"/>
    <s v="Yes"/>
    <s v="Yes"/>
    <s v="_x000a_​NB-budget matches the FY17 CD Fund table; money is budgeted to task after adoption."/>
    <s v="NMB-07/07/2016"/>
    <s v="_x000a_​NB-why was funding increased to non-profits receiving less than $20K?  What was the reasoning for making that decision?"/>
    <s v="_x000a_​NB-one metric mentions number of teens earning 20 points or more. What are the points for?  points are to incentivize students for participating in community activities and work shops."/>
    <s v="Item"/>
    <s v="sites/dmf/budget/Lists/NonProfit Tracker"/>
    <x v="0"/>
  </r>
  <r>
    <x v="0"/>
    <s v="Bu-GATA"/>
    <s v="Tenant Outreach Promotora"/>
    <s v="General Funds to BU-GATA to increase participation of low-income Latino and other immigrants in County activities and processes.  Activities will include outreach, workshops, and facilitation"/>
    <x v="10"/>
    <x v="0"/>
    <s v="Rolda Nedd"/>
    <s v="General Fund"/>
    <s v="101.437405.72401.0000.0000.0000"/>
    <m/>
    <n v="50000"/>
    <n v="0"/>
    <x v="10"/>
    <s v="Exempt Purchase"/>
    <s v="EP"/>
    <s v="Request to the County Board"/>
    <s v="Applied to the Community Development Fund but was not recommended for funding. Appealed to the County Board."/>
    <s v="_x000a_7/1/16 - 6/30/17"/>
    <s v="FY13-16 - $50,000 one time  _x000a_"/>
    <s v="FY 2013"/>
    <s v="FY17 - One-time funding was converted to ongoing funding."/>
    <s v="Yes"/>
    <s v="# of workshops held to educate limited English-speaking tenants about available services_x000a_# of participants educated_x000a_# of limited English-speaking tenants who take advantage of services and programs they learned about at a BU-GATA-hosted workshop_x000a_# of door-to-door outreach campaigns conducted by BU-GATA promotoras or staff"/>
    <s v="None"/>
    <s v="Tenant Landlord Commission;_x000a_ Community Development Citizens Advisory Commission"/>
    <s v="Buckingham residents"/>
    <m/>
    <s v="Yes"/>
    <s v="https://arlingtonva.sharepoint.com/sites/dmf/budget/_layouts/15/guestaccess.aspx?guestaccesstoken=1Hvavkswz%2fYIx2DEVXiCreTWDcXmrEFrS5qeKfMpMCI%3d&amp;docid=2_171b8590256244cfea264f9240c91e645&amp;rev=1"/>
    <m/>
    <m/>
    <s v="General Fund Grant Agreement"/>
    <m/>
    <m/>
    <m/>
    <m/>
    <m/>
    <m/>
    <m/>
    <m/>
    <x v="3"/>
  </r>
  <r>
    <x v="0"/>
    <s v="Business Development Assistance Program (BDAG)"/>
    <s v="​Small Business Assistance"/>
    <s v="​Counseling to assist low- and moderate-income people with business creation, retention, and expansion"/>
    <x v="7"/>
    <x v="0"/>
    <s v="Caitlin Jones"/>
    <s v="Community Development Fund"/>
    <s v="206.456300.72405.0000.0642.6KHF"/>
    <s v="​BDAG has space in the DHS building in the AEC office."/>
    <n v="0"/>
    <n v="43500"/>
    <x v="31"/>
    <m/>
    <s v="EP"/>
    <s v="​Applied to the Community Development Fund"/>
    <s v="CDCAC"/>
    <s v="_x000a_7/1/16 - 6/30/17"/>
    <s v="FY10-12 - $50,000_x000a_FY13-14 - $44,500 _x000a_FY15 - $43,500"/>
    <s v="FY 1999"/>
    <s v="FY13 - had a funding cut to the CDBG program and BDAG was reduced in funds"/>
    <s v="Yes"/>
    <s v="# new businesses assisted to open_x000a_# existing businesses assisted to expand_x000a_# successful business retentions_x000a_% of new BDAG assisted businesses, still operating after 1 year_x000a_ Customer service / client satisfaction surveys completed_x000a_Program delivery cost per business assisted"/>
    <s v="None"/>
    <s v="Alexandria/Arlington Regional Workforce Council"/>
    <s v="People who wish to start or expand businesses"/>
    <d v="2016-08-01T12:45:43"/>
    <s v="_x000a_https://arlingtonva.sharepoint.com/sites/dmf/budget/Lists/NonProfit%20Tracker/Attachments/18/BDAG%20FY16.pdf"/>
    <s v="https://arlingtonva.sharepoint.com/sites/dmf/budget/Lists/NonProfit%20Tracker/Attachments/18/BDAG%20FY16.pdf"/>
    <m/>
    <m/>
    <s v="General Fund Grant Agreement"/>
    <s v="Yes"/>
    <s v="Yes"/>
    <s v="_x000a_​NB-budget matches the FY17 CD Fund table; money is budgeted to task after adoption."/>
    <s v="NMB-07/07/2016"/>
    <s v="_x000a_​NB-not sure what note in the committee column means. Should Chamber of Commerce be added to list of stakeholders? Metrics on job created are include in the FY 2016 agreement, but not in the tracker, were they removed for FY 2017?"/>
    <s v="Sswan sent metrics via email on 7/19/16. Commission column should say Arl/Aex Investment Board, AED too."/>
    <s v="Item"/>
    <s v="sites/dmf/budget/Lists/NonProfit Tracker"/>
    <x v="0"/>
  </r>
  <r>
    <x v="0"/>
    <s v="Buyers and Renters Arlington Voice"/>
    <s v="Tenant Outreach "/>
    <s v="BRAVO educates and assists low and moderate income tenants in Arlington including providing door to door outreach to rental communities offering information about tenant rights in English and Spanish."/>
    <x v="6"/>
    <x v="0"/>
    <s v="Hector Mercado"/>
    <s v="General Fund"/>
    <s v="101.437405.72404.0000.0000.0000  may be moved to CC72408 in FY17"/>
    <m/>
    <n v="84150"/>
    <n v="0"/>
    <x v="32"/>
    <s v="677-12"/>
    <s v="EP"/>
    <s v="Request to the County Board during the budget process"/>
    <s v="Board Award"/>
    <s v="_x000a_7/1/16 - 6/30/17"/>
    <s v="FY08 - 35,000_x000a_FY09-10 - 85,000_x000a_FY11-12 - $94,150_x000a_FY13-16 - $84,150"/>
    <s v="FY 2008"/>
    <s v="FY11 and 12 funding was bumped up for capacity building.  Then funding was reduced to the current level of $84,150."/>
    <s v="No"/>
    <s v="None"/>
    <s v="None"/>
    <s v="Tenant Landlord Commission; _x000a_Community Development Citizens Advisory Commission"/>
    <s v="tenants, landlords"/>
    <m/>
    <s v="Yes"/>
    <s v="https://arlingtonva.sharepoint.com/sites/dmf/budget/_layouts/15/guestaccess.aspx?guestaccesstoken=RIjizD4Txm0JfsPY21oO7Uw%2bNoGxcKJH%2bwmxo%2bW4M%2bk%3d&amp;docid=2_1757a8b8bdc6a464b87c376f16348d70b&amp;rev=1"/>
    <m/>
    <m/>
    <s v="Competitively Bid Contract"/>
    <m/>
    <m/>
    <m/>
    <m/>
    <m/>
    <m/>
    <m/>
    <m/>
    <x v="3"/>
  </r>
  <r>
    <x v="0"/>
    <s v="City of Alexandria CSB"/>
    <s v="​The Alexandria Community Services Board (CSB)"/>
    <s v="Methadone detox and linkage to continuing services for Arlington residents"/>
    <x v="1"/>
    <x v="1"/>
    <s v="Joe Bullock"/>
    <s v="General Fund"/>
    <s v="101.456000.52205.0000.4300.3335"/>
    <m/>
    <n v="99089"/>
    <n v="0"/>
    <x v="33"/>
    <s v="16-012"/>
    <s v="_x000a_Sole Source"/>
    <s v="_x000a_None, this is another local agency."/>
    <s v="_x000a_​Internal Department Review"/>
    <s v="_x000a_7/1/16 - 6/30/17"/>
    <s v="​FY13-16 - $99,089"/>
    <s v="FY 2013"/>
    <s v="N/A"/>
    <s v="Yes"/>
    <s v="Clinicians and staff review client progress and services provided."/>
    <s v="None"/>
    <s v="_x000a_Community Services Board"/>
    <s v="Community Service Board (CSB), Behavioral Health Division (BHD) clients"/>
    <d v="2016-08-01T13:15:10"/>
    <s v="_x000a_https://arlingtonva.sharepoint.com/sites/dmf/budget/Lists/NonProfit%20Tracker/Attachments/76/16-012-SS.pdf"/>
    <s v="https://arlingtonva.sharepoint.com/sites/dmf/budget/Lists/NonProfit%20Tracker/Attachments/76/16-012-SS.pdf"/>
    <m/>
    <m/>
    <s v="Sole Source"/>
    <s v="Yes"/>
    <s v="Yes"/>
    <s v="_x000a_NB-$0 budget in PSB. ACC was corrected. Budget matches PSB"/>
    <s v="NMB-07/08/2016"/>
    <s v="_x000a_​NB-metrics appear on page 14 of the contract PDF. Need to confirm purchasing vehicles.  The agreement is a sole source, but the purchasing authority is listed as an exempt purchase as is the evaluation method.  Need to double-check the purchasing and evaluation columns."/>
    <s v="_x000a_​NB-ask dept about budget location-corrected"/>
    <s v="Item"/>
    <s v="sites/dmf/budget/Lists/NonProfit Tracker"/>
    <x v="1"/>
  </r>
  <r>
    <x v="0"/>
    <s v="Clarendon Alliance"/>
    <s v="Clarendon Alliance Partnership​"/>
    <s v="Improve the health and vitality of the Clarendon Corridor through events and activities"/>
    <x v="7"/>
    <x v="5"/>
    <s v="Karen Vasquez"/>
    <s v="General Fund"/>
    <s v="101.456000.71200.0000.0000.5535"/>
    <m/>
    <n v="80000"/>
    <n v="0"/>
    <x v="34"/>
    <m/>
    <s v="EP"/>
    <s v="_x000a_​Clarendon Alliance has pursued additional funding through County Board lobbying efforts. For FY 2017 the Board granted resources through funding to the Marymount Nonprofit Resource Center, which was directed to put funding toward assisting the Alliance."/>
    <s v="_x000a_​Internal Department Review"/>
    <s v="_x000a_7/1/16 - 6/30/17"/>
    <s v="FY10-16 - ​$80,000"/>
    <s v="FY 2010"/>
    <s v="`"/>
    <s v="_x000a_No"/>
    <s v="None"/>
    <s v="_x000a_Clarendon Alliance, to build meaningful capacity will request more funding from the County to aid with immediate cash-flow requirements and to assist in defining the commitment for services, which in turn could help with their development efforts."/>
    <s v="_x000a_​Economic Development Commission"/>
    <s v="Clarendon area businesses and residents, Attendees to sponsored events (Clarendon Day, the Clarendon-Courthouse Mardi Gras Parade, the Urban Village Market at Courthouse, the Clarendon Farmers Market, the Arlington Art Festival)."/>
    <d v="2016-07-28T08:43:06"/>
    <s v="_x000a_None"/>
    <m/>
    <m/>
    <m/>
    <s v="Exempt Purchase"/>
    <s v="Yes"/>
    <s v="No"/>
    <s v="_x000a_​$373,500 budget in PSB."/>
    <s v="JWB-7/6"/>
    <s v="_x000a_Need to alter anticipated changes line wording - done"/>
    <s v="_x000a_Is there agreement? Any anticipated changes for next FY? DMF needs to revise the anticipated changes section.  Also the account code provided has no $ budgeted."/>
    <s v="Item"/>
    <s v="sites/dmf/budget/Lists/NonProfit Tracker"/>
    <x v="3"/>
  </r>
  <r>
    <x v="0"/>
    <s v="Columbia Lighthouse for the Blind"/>
    <s v="PRIDE (People Regaining Independence and Developing Experiences)"/>
    <s v="Provides services to individuals over 65 with vision loss"/>
    <x v="2"/>
    <x v="7"/>
    <s v="Anthonia Sowho"/>
    <s v="Regional Contributions"/>
    <s v="101.456072.91104.0000.0000.0000"/>
    <m/>
    <n v="29576"/>
    <n v="0"/>
    <x v="35"/>
    <m/>
    <s v="EP"/>
    <s v="Biennial application and request for proposal"/>
    <s v="​Application is reviewed by the Disability Advisory Commission."/>
    <s v="_x000a_7/1/16 - 6/30/17"/>
    <s v="FY10-11 - $29,458_x000a_FY12-16 - $29,163"/>
    <m/>
    <s v="FY12 - decreased"/>
    <s v="Yes"/>
    <s v="Specific program objectives are measured: _x000a_ability to provide independent living skills;_x000a_social/recreational and support services; _x000a_effectiveness in increasing sensitivity and awareness of family members and community; ability to promote independence among seniors;_x000a_ability to provide tools to assist in the maintenance of vision loss. "/>
    <s v="None"/>
    <s v="Disability Advisory Commission"/>
    <s v="Residents who are blind or experience limited vision and their families"/>
    <d v="2016-07-28T08:51:49"/>
    <s v="_x000a_None"/>
    <m/>
    <m/>
    <m/>
    <s v="Exempt Purchase"/>
    <s v="No"/>
    <s v="No"/>
    <s v="_x000a_​NB-budget matches PSB."/>
    <s v="JWB-7/6"/>
    <s v="_x000a_Need agreement"/>
    <m/>
    <s v="Item"/>
    <s v="sites/dmf/budget/Lists/NonProfit Tracker"/>
    <x v="4"/>
  </r>
  <r>
    <x v="0"/>
    <s v="Columbia Pike Revitalization Organization (CPRO)"/>
    <s v="​CPRO Partnership"/>
    <s v="Coalition whose mission is to promote and connect business and community along Columbia Pike"/>
    <x v="7"/>
    <x v="5"/>
    <s v="Karen Vasquez"/>
    <s v="General Fund"/>
    <s v="101.456000.71200.0000.0000.5535"/>
    <m/>
    <n v="200000"/>
    <n v="0"/>
    <x v="36"/>
    <m/>
    <s v="EP"/>
    <s v="_x000a_​Has pursued additional funding through County Board lobbying efforts."/>
    <s v="_x000a_​Internal Department Review"/>
    <s v="_x000a_7/1/16 - 6/30/17"/>
    <s v="​FY15 - $100,000_x000a_FY16 - $200,000"/>
    <s v="FY 2010"/>
    <s v="FY16 - Increased by $100,000 as a result of successful lobbying and support by AED staff. This increase has improved capacity within the organization and is helping develop a strategic vision and priorities for the organization."/>
    <s v="Yes"/>
    <s v="AED tracks CPRO's annual revenue. The County's informal agreement with CPRO is based on revenue matched funding, where the first $100,000 of County funding is matched based on the amount listed in CPRO's revenue sheet."/>
    <m/>
    <s v="_x000a_​Economic Development Commission"/>
    <s v="Columbia Pike Area businesses and residents. Attendees of CPRO sponsored events such as the Farmers Market, Movie Nights and the Columbia Pike Blues Festival."/>
    <d v="2016-07-28T08:45:04"/>
    <s v="_x000a_None"/>
    <m/>
    <m/>
    <m/>
    <s v="Exempt Purchase"/>
    <s v="Yes"/>
    <s v="No"/>
    <s v="_x000a_$373,500 budget in PSB."/>
    <s v="JWB- 7/6"/>
    <m/>
    <s v="_x000a_No metrics or goals established by CPRO? Need to update their metrics and revenue matching."/>
    <s v="Item"/>
    <s v="sites/dmf/budget/Lists/NonProfit Tracker"/>
    <x v="3"/>
  </r>
  <r>
    <x v="0"/>
    <s v="Community Living Alternative"/>
    <s v="​Residential Services"/>
    <s v="​Provide residential supports to adults with intellectual and developmental disabilities"/>
    <x v="9"/>
    <x v="1"/>
    <s v="Jennifer McKinney Acheson"/>
    <s v="General Fund"/>
    <s v="​101.456000.53208.0000.0000.M551_x000a_101.456000.53208.0000.4440.M551"/>
    <m/>
    <n v="256623"/>
    <n v="0"/>
    <x v="37"/>
    <s v="514-12"/>
    <s v="RFP"/>
    <s v="_x000a_​RFP"/>
    <s v="RFP"/>
    <s v="_x000a_7/1/16 - 6/30/17"/>
    <s v="​FY13-14 - $254,082_x000a_FY15 - $256,623"/>
    <s v="FY 2006"/>
    <s v="_x000a_FY 2014, COLA ​"/>
    <s v="Yes"/>
    <s v="-individual service reports_x000a_-quarterly progress reports_x000a_-incident reports_x000a_-discharge reports_x000a_-licensure reports and corrective action plans_x000a_-citizen complaints_x000a_-qualitative outcome data_x000a_-data for in-home services"/>
    <s v="None"/>
    <s v="Disability Advisory Commission;_x000a_Commission on Aging; _x000a_Community Services Board"/>
    <s v="Adults with intellectual and developmental disabilities residing in group homes and/or living independently"/>
    <d v="2016-08-01T13:13:55"/>
    <s v="_x000a_https://arlingtonva.sharepoint.com/sites/dmf/budget/Lists/NonProfit%20Tracker/Attachments/69/CLA.514-12.pdf_x000a_https://arlingtonva.sharepoint.com/sites/dmf/budget/Lists/NonProfit%20Tracker/Attachments/69/CLA%20Renewal%20Contract%20No%20%20514-12%20FY16.pdf"/>
    <s v="https://arlingtonva.sharepoint.com/sites/dmf/budget/Lists/NonProfit%20Tracker/Attachments/69/CLA.514-12.pdf"/>
    <s v="https://arlingtonva.sharepoint.com/sites/dmf/budget/Lists/NonProfit%20Tracker/Attachments/69/CLA%20Renewal%20Contract%20No%20%20514-12%20FY16.pdf"/>
    <m/>
    <s v="Competitively Bid Contract"/>
    <s v="Yes"/>
    <s v="Yes"/>
    <s v="_x000a_​NB-$0 budget in PSB. The ACCs entered are where the expenses are charged, all budget is currently maintained in 101.456000.53208.0.0.0."/>
    <s v="NMB-07/08/2016"/>
    <s v="_x000a_​NB-reporting requirements appear on page 33 of attachment CLA.514.12.  these reference numerous metrics."/>
    <s v="_x000a_​NB-ask Jim about budget location."/>
    <s v="Item"/>
    <s v="sites/dmf/budget/Lists/NonProfit Tracker"/>
    <x v="1"/>
  </r>
  <r>
    <x v="0"/>
    <s v="Community Residences, Inc. (CRI)"/>
    <s v="​Mental Health Transitions Program"/>
    <s v="Provides supportive housing services for adults with serious mental illness and prevents homelessness"/>
    <x v="6"/>
    <x v="0"/>
    <s v="Rolda Nedd"/>
    <s v="Community Development Fund"/>
    <s v="206.456300.72405.0000.0642.6HCR"/>
    <m/>
    <n v="0"/>
    <n v="25000"/>
    <x v="13"/>
    <m/>
    <s v="EP"/>
    <s v="_x000a_Applied to the Community Development Fund"/>
    <s v="CDCAC"/>
    <s v="_x000a_7/1/16 - 6/30/17"/>
    <s v=" FY 15-16  - AHIF two year housing services grant. _x000a_"/>
    <s v="FY 2015"/>
    <s v="N/A"/>
    <s v="Yes"/>
    <s v="# of individuals who receive transitional housing with individualized supports_x000a_# of individuals who obtain secured permanent housing with appropriate supports_x000a_Cost per participant"/>
    <s v="None"/>
    <s v="Disability Advisory Commission; _x000a_Community Development Citizens Advisory Committee"/>
    <s v="People with mental health issues who want to transition to permanent supportive housing"/>
    <d v="2016-08-01T10:15:51"/>
    <s v="_x000a_https://arlingtonva.sharepoint.com/sites/dmf/budget/Lists/NonProfit%20Tracker/Attachments/8/CRI%20-%20AHIF%20FY16.pdf"/>
    <s v="/sites/DMF/budget/Lists/NonProfit%20Tracker/Attachments/8/CRI%20-%20AHIF%20FY16.pdf"/>
    <m/>
    <m/>
    <s v="General Fund Grant Agreement"/>
    <s v="Yes"/>
    <s v="Yes"/>
    <s v="_x000a_​NB-budget matches the FY17 CD Fund table; money is budgeted to task after adoption."/>
    <s v="NMB-07/07/2016."/>
    <s v="_x000a_​NB-may need to add families of persons with mental illness to stakeholders column. Check that the right agreement is attached.  Fy16 agreement says AHIF b/c that's where it was funded last year."/>
    <s v="_x000a_​NB-what exactly is community living support (a casework who provided dedicated assistance, group home type housing)? AHIF agreement says $35K over two years, the FY 2017 budget says $25K in one year.  How can there be no funding change from previous years?  - CDBG funding now not AHIF."/>
    <s v="Item"/>
    <s v="sites/dmf/budget/Lists/NonProfit Tracker"/>
    <x v="0"/>
  </r>
  <r>
    <x v="0"/>
    <s v="Community Residences, Inc. (CRI)"/>
    <s v="Residential Services"/>
    <s v="​Provides mental health group home services for up to 29 Arlington clients with serious mental Illness"/>
    <x v="1"/>
    <x v="1"/>
    <s v="Chinomso Ememe"/>
    <s v="General Fund"/>
    <s v="101.456000.52159.0000.1000.1521 101.456000.52159.0000.3100.1521_x000a_101.456000.52159.0000.3103.1581​_x000a_101.456000.52159.0000.3148.1551_x000a_101.456000.52159.0000.1000.1551"/>
    <m/>
    <n v="1704586"/>
    <n v="0"/>
    <x v="38"/>
    <s v="233-11"/>
    <s v="RFP"/>
    <s v="RFP"/>
    <s v="RFP"/>
    <s v="_x000a_7/1/16 - 6/30/17"/>
    <s v="​FY13 - $1,655,188_x000a_FY14 - $1,651,551_x000a_FY15 - $1,695,668_x000a_FY16 - $1,701,574_x000a_"/>
    <s v="FY 2013"/>
    <s v="FY16 - increase in services provided"/>
    <s v="Yes"/>
    <s v="Clinicians track client progress and ensure facilities meet County standards."/>
    <s v="None"/>
    <s v="_x000a_Community Services Board"/>
    <s v="​​Community Service Board (CSB), Behavioral Health Division (BHD) clients"/>
    <d v="2016-08-01T13:15:14"/>
    <s v="_x000a_https://arlingtonva.sharepoint.com/sites/dmf/budget/Lists/NonProfit%20Tracker/Attachments/79/233-11(2012).pdf"/>
    <s v="https://arlingtonva.sharepoint.com/sites/dmf/budget/Lists/NonProfit%20Tracker/Attachments/79/233-11(2012).pdf"/>
    <m/>
    <m/>
    <s v="Competitively Bid Contract"/>
    <s v="Yes"/>
    <s v="Yes"/>
    <s v="_x000a_​NB-FY17 PSB budget for all lines only totals $1,681,495."/>
    <s v="NMB-07/08/2016"/>
    <s v="_x000a_​NB-program needs to be shortened considerably. Review description of services as well.  Reporting requirements begin  on page 26 of the contract PDF. BHD clients is a bit vague for stakeholders. Contract mentions transitional housing for persons aged 18 - 24. should young adults (18-24) be added as stakeholders?"/>
    <s v="_x000a_​NB-What does the  one-time $150K funding cover? It's not listed in the funding history. Ask for budget acc for the one-time money. Dept answers  -  The one time funding of $150,000 covers a building improvement project to expand capacity at the home. The amount is to be disbursed over 5 years to support the project which going through short term fluctuations and ensure the stability of the service. 2 years of funding remain ($60,000). No other relevant commissions._x000a_Column T updated. There are three different group home projects on this line. If that is not clear, they can be split further."/>
    <s v="Item"/>
    <s v="sites/dmf/budget/Lists/NonProfit Tracker"/>
    <x v="1"/>
  </r>
  <r>
    <x v="0"/>
    <s v="Community Residences, Inc. (CRI)"/>
    <s v="​Stabilization Services"/>
    <s v="_x000a_​Purchase supportive technological equipment for residents with intellectual disabilities living at Dolly Madison apartments and residents at a soon-to-be-developed location"/>
    <x v="9"/>
    <x v="0"/>
    <s v="Rolda Nedd"/>
    <s v="Community Development Fund"/>
    <s v="101.456300.91102.CRIT.0000.64SG"/>
    <m/>
    <n v="0"/>
    <n v="30000"/>
    <x v="0"/>
    <m/>
    <s v="EP"/>
    <s v="​Applied to the Community Development Fund"/>
    <s v="CDCAC"/>
    <s v="_x000a_7/1/16 - 6/30/17"/>
    <s v=" FY 15-16  - AHIF two year housing services grant. "/>
    <s v="FY 2017"/>
    <s v="_x000a_​N/A"/>
    <s v="Yes"/>
    <s v="_x000a_​_x000a_- Maintain technological supports installed for 3 individuals._x000a_- Teach and reinforce skills surrounding the operation, maintenance and repair of technological supports_x000a_- All individuals will continue to reside in affordable, least restricted settings_x000a_- Individuals will participate in community integrated activities to give back to the community, with a special focus on engaging and educating Arlington partners on the benefits of technological supports for individuals with ID_x000a_- Skills learned will be transferable to a variety of settings and result in increased self-advocacy and involvement in these settings: employment sites, healthcare venues, local neighborhood._x000a_- Staff time devoted to building life skills"/>
    <s v="None"/>
    <s v="Community Development Citizens Advisory Committee; _x000a_Community Services Board;_x000a_Disability Advisory Commission"/>
    <s v="People with mental health issues living independently"/>
    <d v="2016-07-28T15:02:32"/>
    <s v="_x000a_None"/>
    <m/>
    <m/>
    <m/>
    <s v="General Fund Grant Agreement"/>
    <s v="Yes"/>
    <s v="No"/>
    <s v="_x000a_​NB-budget matches the FY17 CD Fund table; money is budgeted to task after adoption."/>
    <s v="NMB-07/07/2016"/>
    <s v="_x000a_​NB-reword description of services (takes of two year AHIF grant explanation because we have it in funding history). Should CSB be added in the commission category?"/>
    <s v="_x000a_​NB-what type of stabilization technology is used for people with mental health issues? this is the technology one that remind patients to take medication."/>
    <s v="Item"/>
    <s v="sites/dmf/budget/Lists/NonProfit Tracker"/>
    <x v="0"/>
  </r>
  <r>
    <x v="0"/>
    <s v="Community Residences, Inc. (CRI)"/>
    <s v="​Residential Services"/>
    <s v="​Congregate residential services, supervised apartment services and in-home residential services for individuals with intellectual and developmental disabilities"/>
    <x v="9"/>
    <x v="1"/>
    <s v="Jennifer McKinney Acheson"/>
    <s v="General Fund"/>
    <s v="101.456000.53208.0000.0000.M521_x000a_101.456000.53208.0000.0000.M581_x000a_101.456000.53208.0000.4440.M521_x000a_101.456000.53208.0000.0000.M551"/>
    <m/>
    <n v="1547406"/>
    <n v="0"/>
    <x v="39"/>
    <s v="515-12"/>
    <s v="RFP"/>
    <s v="_x000a_​RFP"/>
    <s v="RFP"/>
    <s v="_x000a_7/1/16 - 6/30/17"/>
    <s v="​FY13-14 - $1,487,172_x000a_FY15 - $1,502,044_x000a_FY16 - $1,532,085"/>
    <s v="FY 2013"/>
    <s v="FY17-CPI contract"/>
    <s v="Yes"/>
    <s v="-support plans_x000a_-person-centered reviews_x000a_-incident reports, _x000a_-discharge reports_x000a_-licensure and corrective action plans_x000a_-citizen complaints_x000a_-data for in-home services _x000a_-qualitative outcome data"/>
    <s v="None"/>
    <s v="Disability Advisory Commission;_x000a_Commission on Aging; _x000a_Community Services Board"/>
    <s v="Adults with intellectual and developmental disabilities residing in group homes, living independently, and those that receive in-home services"/>
    <d v="2016-08-01T13:14:16"/>
    <s v="_x000a_https://arlingtonva.sharepoint.com/sites/dmf/budget/Lists/NonProfit%20Tracker/Attachments/70/NOA%20515-12.pdf_x000a_https://arlingtonva.sharepoint.com/sites/dmf/budget/Lists/NonProfit%20Tracker/Attachments/70/CRI%20Amendments%20515-12A7%20and%20A8.pdf"/>
    <s v="https://arlingtonva.sharepoint.com/sites/dmf/budget/Lists/NonProfit%20Tracker/Attachments/70/NOA%20515-12.pdf"/>
    <s v="https://arlingtonva.sharepoint.com/sites/dmf/budget/Lists/NonProfit%20Tracker/Attachments/70/CRI%20Amendments%20515-12A7%20and%20A8.pdf"/>
    <m/>
    <s v="Competitively Bid Contract"/>
    <s v="Yes"/>
    <s v="Yes"/>
    <s v="_x000a_​NB-$0 budget in PSB."/>
    <s v="NMB-07/08/2016"/>
    <s v="_x000a_​NB-for metrics see also attachment NOA 515-12, exhibit A section V and VI."/>
    <s v="_x000a_​NB-ask Jim about budget location. Dept Answers - The ACCs entered are where the expenses are charged, all budget is currently maintained in 101.456000.53208.0.0.0."/>
    <s v="Item"/>
    <s v="sites/dmf/budget/Lists/NonProfit Tracker"/>
    <x v="1"/>
  </r>
  <r>
    <x v="0"/>
    <s v="Community Systems Inc."/>
    <s v="​Residential support services for intellectually disabled"/>
    <s v="​Congregate residential services for individuals with intellectual disabilities"/>
    <x v="9"/>
    <x v="1"/>
    <s v="Jennifer McKinney Acheson"/>
    <s v="General Fund"/>
    <s v="101.456000.53208.0000.0000.M521_x000a_101.456000.53208.0000.0000.M551"/>
    <m/>
    <n v="255840"/>
    <n v="0"/>
    <x v="40"/>
    <s v="518-12"/>
    <s v="RFP"/>
    <s v="_x000a_​RFP"/>
    <s v="RFP"/>
    <s v="_x000a_7/1/16 - 6/30/17"/>
    <s v="​FY13 - $258,871_x000a_FY14 - $251,871_x000a_FY15 - $261,460_x000a_FY16 - $255,840"/>
    <s v="FY 2006"/>
    <s v="FY16"/>
    <s v="Yes"/>
    <s v="-individual service reviews _x000a_-quarterly progress reports_x000a_-incident reports _x000a_-discharge reports _x000a_-licensure and corrective action plans _x000a_-citizen complaints _x000a_-data for in-home services_x000a_-qualitative outcome data"/>
    <s v="None"/>
    <s v="Disability Advisory Commission;_x000a_Commission on Aging; _x000a_Community Services Board"/>
    <s v="Adults with intellectual and developmental disabilities residing in group homes, living independently, and those that receive in-home services"/>
    <d v="2016-08-01T13:14:21"/>
    <s v="_x000a_https://arlingtonva.sharepoint.com/sites/dmf/budget/Lists/NonProfit%20Tracker/Attachments/71/CSI%20Renewal%20Contract%20No%20%20518-12%20FY16.pdf_x000a_https://arlingtonva.sharepoint.com/sites/dmf/budget/Lists/NonProfit%20Tracker/Attachments/71/518-12.pdf"/>
    <s v="https://arlingtonva.sharepoint.com/sites/dmf/budget/Lists/NonProfit%20Tracker/Attachments/71/CSI%20Renewal%20Contract%20No%20%20518-12%20FY16.pdf"/>
    <s v="https://arlingtonva.sharepoint.com/sites/dmf/budget/Lists/NonProfit%20Tracker/Attachments/71/518-12.pdf"/>
    <m/>
    <s v="Competitively Bid Contract"/>
    <s v="Yes"/>
    <s v="Yes"/>
    <s v="_x000a_​NB-$0 budget in PSB."/>
    <s v="NMB-07/08/2016"/>
    <s v="_x000a_​NB-why has funding decreased? See page 33 and 34 of original contract for metric details."/>
    <s v="_x000a_​NB-ask dept about budget location Dept. Answers - The ACCs entered are where the expenses are charged, all budget is currently maintained in 101.456000.53208.0.0.0.  Funding decrease in FY15 related to change in services for the clients that were served, there are different rates for different services, based on client needs."/>
    <s v="Item"/>
    <s v="sites/dmf/budget/Lists/NonProfit Tracker"/>
    <x v="1"/>
  </r>
  <r>
    <x v="0"/>
    <s v="Culpepper Garden Assisted Living"/>
    <s v="​Assisted Living Program"/>
    <s v="_x000a_​Assisted living care to low income seniors &amp; meal subsidy via AAA funding"/>
    <x v="2"/>
    <x v="1"/>
    <s v="Maimoona Bah-Duckenfield"/>
    <s v="General Fund"/>
    <s v="101.437405.53103.AASV.0000.40CG  101.437405.53103.AADF.0000.40CG_x000a_101.437405.53101.AAAP.4050.4091 101.437405.53101.AAAP.4050.409F 101.437405.53102.AAAP.4000.4091"/>
    <m/>
    <n v="795027"/>
    <n v="0"/>
    <x v="41"/>
    <s v="306-10"/>
    <s v="EP"/>
    <s v="Request to the County Board during the budget process"/>
    <s v="_x000a_​Board Award"/>
    <s v="_x000a_7/1/16 - 6/30/17"/>
    <s v="​FY13 - $447,079_x000a_FY14 - $675,079_x000a_FY15 - $658,004_x000a_FY16 - $667,027"/>
    <s v="FY 2010"/>
    <s v="FY17 - Board added $107,930 to support 30 clients in the Culpepper Gardens III Assisted Living Facility with supportive services."/>
    <s v="Yes"/>
    <s v="Monthly financial reports and monthly program reports including the following measures: _x000a_# of level I, II, and III residents receiving subsidy for care/meals; _x000a_# of level I, II and II residents paying privately for care/meals; _x000a_# or resident subsidized since original contract, in a fiscal year; _x000a_# of residents receiving insulin injections; _x000a_# of subsidized meals served per person."/>
    <s v="None"/>
    <s v="_x000a_​Commission on Aging;_x000a_Commission on Long Term Care Residences; _x000a_Community Services Board"/>
    <s v="Residents of Culpepper Garden and Arlington County Residents"/>
    <d v="2016-08-01T13:17:45"/>
    <s v="Original Contract:_x000a_https://arlingtonva.sharepoint.com/sites/dmf/budget/Lists/NonProfit%20Tracker/Attachments/100/306-10%20Culpepper%20Garden%20III%20assisted%20lvg.pdf_x000a_Prior Renewal:https://arlingtonva.sharepoint.com/sites/dmf/budget/Lists/NonProfit%20Tracker/Attachments/100/Culpepper%20Garden%20III%20Assisted%20Living%20306-10.pdf_x000a_Latest Renewal:https://arlingtonva.sharepoint.com/sites/dmf/budget/NonProfit%20Agreement%20Library/Culpepper%20Garden%20Assisted%20Living%20Program-ADSD-DHS-306-10%20Amendment%20No%2015.pdf"/>
    <s v="https://arlingtonva.sharepoint.com/sites/dmf/budget/Lists/NonProfit%20Tracker/Attachments/100/306-10%20Culpepper%20Garden%20III%20assisted%20lvg.pdf"/>
    <s v="https://arlingtonva.sharepoint.com/sites/dmf/budget/Lists/NonProfit%20Tracker/Attachments/100/Culpepper%20Garden%20III%20Assisted%20Living%20306-10.pdf"/>
    <s v="https://arlingtonva.sharepoint.com/sites/dmf/budget/NonProfit%20Agreement%20Library/Culpepper%20Garden%20Assisted%20Living%20Program-ADSD-DHS-306-10%20Amendment%20No%2015.pdf"/>
    <s v="Contract"/>
    <s v="Yes"/>
    <s v="Yes"/>
    <s v="_x000a_​NB-$0 budget in PSB. Double-check ACCS and compare to notes of FY17 Adopted changes."/>
    <s v="NMB-07/11/2016"/>
    <s v="_x000a_​NB- need to spell out that these are services for seniors in the program name and description. What does AAA stand for Area Agency on Aging? Need to add the one-time FY 2017 money to the funding history. Double-check that amount match A1. No explanation about FY 2017 funding increase. Metrics start on page 12 of the earlier agreement."/>
    <s v="_x000a_​NB-do we any more recent contract information (last contract end date listed is 6/30/2014)? Ask about budget location. Dept Answers - Yes, there is a new amendment with updated SOW for FY17, agreement attached.  Account codes modified in column H, but  please check them again, this is where the money has always been budgeted for Culpepper Garden. 101.437405.53104.0.0.40CG = $581,647/101.437405.53104.0.0.4091 = $191,157 (70K of this)."/>
    <s v="Item"/>
    <s v="sites/dmf/budget/Lists/NonProfit Tracker"/>
    <x v="3"/>
  </r>
  <r>
    <x v="0"/>
    <s v="Davis Memorial Goodwill Industries"/>
    <s v="​Career Navigation"/>
    <s v="​Provide job training and skills development through the Career Navigation and Security &amp; Protective Services programs"/>
    <x v="0"/>
    <x v="0"/>
    <s v="Caitlin Jones"/>
    <s v="Community Development Fund"/>
    <s v="206.456300.72405.0000.0642.C135"/>
    <m/>
    <n v="0"/>
    <n v="35000"/>
    <x v="6"/>
    <m/>
    <s v="EP"/>
    <s v="_x000a_​Applied to the Community Development Fund.  Was initially funded under the Community Services Board Grant.  Now receives Community Development Block Grant funding.  One year they did not apply for funding, but returned the next year."/>
    <s v="CDCAC"/>
    <s v="_x000a_7/1/16 - 6/30/17"/>
    <s v="​FY14 - $25,000_x000a_FY15 - $0 (did not apply)_x000a_FY16 - $35,000"/>
    <s v="FY 2014"/>
    <s v="FY16 - there was more CDBG funding available than CSBG"/>
    <s v="Yes"/>
    <s v="FY17 metrics are being revised; FY16 metrics are:_x000a_# Arlington workers enrolled in RISE Coaching Services_x000a_# workers referred to supportive services_x000a_# workers who develop an IESP/IEE_x000a_# workers enrolled in training program_x000a_# workers who find jobs_x000a_# workers who retain jobs for at least 90 days_x000a_% of trainees who report satisfaction with Goodwill training services95%"/>
    <s v="None"/>
    <s v="Disability Advisory Commission;_x000a_Community Development Citizens Advisory Committee"/>
    <s v="Disabled persons who receive training from Goodwill"/>
    <d v="2016-08-01T11:11:43"/>
    <s v="_x000a_https://arlingtonva.sharepoint.com/sites/dmf/budget/Lists/NonProfit%20Tracker/Attachments/10/GOODWILL%20FY16.pdf"/>
    <s v="https://arlingtonva.sharepoint.com/sites/dmf/budget/Lists/NonProfit%20Tracker/Attachments/10/GOODWILL%20FY16.pdf"/>
    <m/>
    <m/>
    <s v="General Fund Grant Agreement"/>
    <s v="Yes"/>
    <s v="Yes"/>
    <s v="_x000a_NB-​budget matches the FY17 CD Fund table; money is budgeted to task after adoption."/>
    <s v="NMB-07/07/16"/>
    <s v="_x000a_​NB-description of services doesn't explain that these career services are targeted at disabled person.  Need to add this to the description, unless department disagrees."/>
    <s v="_x000a_​NB-what are &quot;high potential fields&quot;? Ask about changing the description to identify client base. what is an IESP and an IEE (some sort of career development plan)? - Remove language about persons with disabilities. Take out the phrase high potential people."/>
    <s v="Item"/>
    <s v="sites/dmf/budget/Lists/NonProfit Tracker"/>
    <x v="0"/>
  </r>
  <r>
    <x v="0"/>
    <s v="Didlake Occupational Center"/>
    <s v="Vocational/Habilitation Services​"/>
    <s v="​Day support and employment services for individuals with mental illness and intellectual disabilities"/>
    <x v="9"/>
    <x v="1"/>
    <s v="La Voyce Reid"/>
    <s v="General Fund"/>
    <s v="101.456000.53206.0000.0000.M465_x000a_101.456000.53206.0000.0000.M460"/>
    <m/>
    <n v="30110"/>
    <n v="0"/>
    <x v="42"/>
    <s v="16-323-1R"/>
    <s v="_x000a_Rider"/>
    <s v="​RFP (Rider)"/>
    <s v="RFP"/>
    <s v="_x000a_​4/1/16-6/30/17"/>
    <s v="​FY13-14 - $28,235_x000a_FY15 - $29,520_x000a_FY16 - $30,110"/>
    <s v="FY 2006"/>
    <s v="_x000a_FY 16, CPI contract​"/>
    <s v="Yes"/>
    <s v="-Monthly progress updates for individuals receiving individuals supported employment_x000a_- quarterly service plan goal and objective progress reports_x000a_-annual program evaluation and outcome measure reports_x000a_-critical incident reports and internal investigation reports as they occur"/>
    <s v="None"/>
    <s v="Disability Advisory Commission;_x000a_Commission on Aging; _x000a_Community Services Board"/>
    <s v="Adults with intellectual and developmental disabilities participating in workforce, local employers"/>
    <d v="2016-08-01T13:14:28"/>
    <s v="_x000a_https://arlingtonva.sharepoint.com/sites/dmf/budget/Lists/NonProfit%20Tracker/Attachments/72/16-323-1-R%20%20Didlake%20Inc%20%20Rider%20Agreement.pdf"/>
    <s v="https://arlingtonva.sharepoint.com/sites/dmf/budget/Lists/NonProfit%20Tracker/Attachments/72/16-323-1-R%20%20Didlake%20Inc%20%20Rider%20Agreement.pdf"/>
    <m/>
    <m/>
    <s v="Rider"/>
    <s v="Yes"/>
    <s v="Yes"/>
    <s v="_x000a_​NB-$0 budget in PSB."/>
    <s v="NMB-7/08/2016"/>
    <s v="_x000a_​NB-metrics appear in special provisions on the contract (starting on page 20 of the PDF). See section 7.3 specifically."/>
    <s v="_x000a_​NB-ask Jim about budget location. Dept. Answer - The ACCs entered are where the expenses are charged, all budget is currently maintained in 101.456000.53206.0.0.0. The task M465/M460 is used for the electronic health record reporting."/>
    <s v="Item"/>
    <s v="sites/dmf/budget/Lists/NonProfit Tracker"/>
    <x v="1"/>
  </r>
  <r>
    <x v="0"/>
    <s v="Doorways For Women &amp; Families, Inc."/>
    <s v="​Rapid Rehousing"/>
    <s v="​Rapid Rehousing for Homeless families, rental subsidies, and case management"/>
    <x v="6"/>
    <x v="1"/>
    <s v="Cynthia Stevens"/>
    <s v="General Fund"/>
    <s v="101.437405.51108.TRNH.1000.5H80"/>
    <m/>
    <n v="224838"/>
    <n v="0"/>
    <x v="43"/>
    <s v="200-11"/>
    <s v="EP"/>
    <s v="A funding request is sent to the department during the budget process. Organization may choose to contact and/or submit a funding request to the County Board."/>
    <s v="_x000a_​Board Award"/>
    <s v="_x000a_7/1/16 - 6/30/17"/>
    <s v="FY13-14 - $222,612_x000a_FY15-16 - $224,838"/>
    <s v="FY 2007"/>
    <s v="FY15 - increase of $2,226 to continue services"/>
    <s v="Yes"/>
    <s v="-quarterly HMIS reports_x000a_-annual reports including total number of households who exited the program between three and six months ago and between six months and nine months ago. For each time set, the following information is provided:  _x000a_number of these households that exited to Housing Grants;_x000a_number of total households that are still in permanent housing;_x000a_number of total households that were not able to be contacted; and_x000a_number of total households that have been known to have lost housing."/>
    <s v="None"/>
    <s v="_x000a_ Citizens Advisory Commission on Housing"/>
    <s v="Homeless adults with children, landlords and property management companies and Arlington Public Schools,  Continuum of Care"/>
    <d v="2016-08-01T12:55:11"/>
    <s v="_x000a_https://arlingtonva.sharepoint.com/sites/dmf/budget/Other%20Budget%20Documents/Doorways%20For%20Women%20and%20Families%20Inc.%20(Rapid%20Rehousing)%20200-11%20_FY17%20Contract%20Renewal.pdf"/>
    <s v="https://arlingtonva.sharepoint.com/sites/dmf/budget/Other%20Budget%20Documents/Doorways%20For%20Women%20and%20Families%20Inc.%20(Rapid%20Rehousing)%20200-11%20_FY17%20Contract%20Renewal.pdf"/>
    <m/>
    <m/>
    <s v="General Fund Grant Agreement"/>
    <s v="Yes"/>
    <s v="Yes"/>
    <s v="_x000a_​NB-budget matches PSB."/>
    <s v="NMB-07/08/2016"/>
    <s v="_x000a_​NB-Add APS as a stakeholder because the shelter houses children?"/>
    <m/>
    <s v="Item"/>
    <s v="sites/dmf/budget/Lists/NonProfit Tracker"/>
    <x v="3"/>
  </r>
  <r>
    <x v="0"/>
    <s v="Doorways For Women &amp; Families, Inc."/>
    <s v="​Shelter Support Services"/>
    <s v="​Operates family shelter that provides safe housing and case management serving up to 21 family members per month"/>
    <x v="6"/>
    <x v="1"/>
    <s v="Cynthia Stevens"/>
    <s v="General Fund"/>
    <s v="101.437405.51108.HMLS.1000.5H77"/>
    <m/>
    <n v="723402"/>
    <n v="0"/>
    <x v="44"/>
    <s v="230-11"/>
    <s v="EP"/>
    <s v="A funding request is sent to the department during the budget process. Organization may choose to contact and/or submit a funding request to the County Board."/>
    <s v="_x000a_​Board Award"/>
    <s v="_x000a_7/1/16 - 6/30/17"/>
    <s v="FY13 - $662,576_x000a_FY14 - $716,576_x000a_FY15-16 - $723,402"/>
    <s v="FY 2008"/>
    <s v="_x000a_​In FY2015 $54,200 one-time funding added to continue services."/>
    <s v="Yes"/>
    <s v="# individuals served_x000a_# moving to permanent housing_x000a_% increase in employment income_x000a_median stay of participants and others."/>
    <s v="None"/>
    <s v=" Citizens Advisory Commission on Housing; Partnership for Children Youth and Families"/>
    <s v="Homeless adults with children, landlords and property management companies,  Continuum of Care"/>
    <d v="2016-08-01T12:55:01"/>
    <s v="_x000a_Entire agreement is not available_x000a_Contract Renewal:https://arlingtonva.sharepoint.com/sites/dmf/budget/Other%20Budget%20Documents/Doorways%20For%20Women%20and%20Families%20Inc.%20(Shelter%20Support%20Services)%20230-11%20_FY17%20Contract%20Renewal.pdf"/>
    <s v="https://arlingtonva.sharepoint.com/sites/dmf/budget/Other%20Budget%20Documents/Doorways%20For%20Women%20and%20Families%20Inc.%20(Shelter%20Support%20Services)%20230-11%20_FY17%20Contract%20Renewal.pdf"/>
    <m/>
    <m/>
    <s v="General Fund Grant Agreement"/>
    <s v="Yes"/>
    <s v="Yes"/>
    <s v="_x000a_​NB-budget matches PSB."/>
    <s v="NMB-07/08/2016"/>
    <s v="_x000a_​NB-contract renewal attached only so no metrics are included.  Last funding increase was in FY 2015 for $54,200 in one-time funding, but the one-time funding remains in the budget.  Should we add Commission on Women as relevant committee because this program works with domestic violence victims?"/>
    <s v="_x000a_​NB- ask about FY 2015 one-time funding and whether it should remain at this level going forward? Dept. Answer - $54,000 of one-time additional funding was initially awarded in FY14; non-profit applied successfully for continuation of the funding to deliver services. Entire agreement not available."/>
    <s v="Item"/>
    <s v="sites/dmf/budget/Lists/NonProfit Tracker"/>
    <x v="3"/>
  </r>
  <r>
    <x v="0"/>
    <s v="Doorways For Women &amp; Families, Inc."/>
    <s v="Court Advocacy Program"/>
    <s v="Services and support for victims of domestic violence as cases work their way through the Court System. Provides case worker at the Juvenile Court to both clients and staff"/>
    <x v="1"/>
    <x v="8"/>
    <s v="Rick Strobach"/>
    <s v="In-Kind Contribution"/>
    <s v="N/A"/>
    <s v="_x000a_Doorways has use of a small workstation and telephone"/>
    <n v="0"/>
    <n v="0"/>
    <x v="2"/>
    <m/>
    <s v="EP"/>
    <s v="Organization contacts department staff directly"/>
    <s v="_x000a_​This program makes a quarterly progress report and client surveys regarding the services received."/>
    <s v="_x000a_7/1/16 - 6/30/17"/>
    <s v="N/A"/>
    <s v="N/A"/>
    <s v="N/A"/>
    <s v="Yes"/>
    <s v="- quarterly progress report_x000a_-client surveys regarding the Services received"/>
    <s v="None"/>
    <s v="Commission on the Status of Women"/>
    <s v="Commonwealth Attorneys Office, Victims of Domestic Violence, JDR Intake Unit, Police detectives, Legal Aid"/>
    <d v="2016-08-01T12:50:39"/>
    <s v="_x000a_None"/>
    <m/>
    <m/>
    <m/>
    <s v="None"/>
    <s v="Yes"/>
    <s v="No"/>
    <s v="_x000a_NB-n/a, in-kind service."/>
    <s v="NMB-07/11/2016"/>
    <m/>
    <s v="_x000a_​NB-is there any formal agreement for this arrangement?/ No"/>
    <s v="Item"/>
    <s v="sites/dmf/budget/Lists/NonProfit Tracker"/>
    <x v="2"/>
  </r>
  <r>
    <x v="0"/>
    <s v="E Tron Systems Inc."/>
    <s v="Vocational/Habilitation Services​"/>
    <s v="​Group supported employment for individuals with intellectual disabilities"/>
    <x v="9"/>
    <x v="1"/>
    <s v="La Voyce Reid"/>
    <s v="General Fund"/>
    <s v="101.456000.53206.0000.0000.M465"/>
    <m/>
    <n v="47141"/>
    <n v="0"/>
    <x v="45"/>
    <s v="16-323-2-R"/>
    <s v="_x000a_Rider"/>
    <s v="_x000a_​RFP (Rider)"/>
    <s v="RFP"/>
    <s v="_x000a_​4/1/16-6/30/17"/>
    <s v="​FY15 - $26,426_x000a_FY16 - $47,141"/>
    <s v="FY 2015"/>
    <s v="_x000a_Unknown"/>
    <s v="Yes"/>
    <s v="-Monthly state performance utilization reports and referral reports_x000a_-quarterly individual service plan progress reports_x000a_-annual outcome measures report_x000a_-critical incident report and internal investigation reports as they occur"/>
    <s v="None"/>
    <s v="Disability Advisory Commission;_x000a_Commission on Aging; _x000a_Community Services Board"/>
    <s v="Adults with intellectual and developmental disabilities participating in workforce, local employers"/>
    <d v="2016-08-01T13:14:33"/>
    <s v="_x000a_https://arlingtonva.sharepoint.com/sites/dmf/budget/Lists/NonProfit%20Tracker/Attachments/73/16-323-2-R%20%20%20E%20Tron%20Rider%20Agreement.pdf"/>
    <s v="https://arlingtonva.sharepoint.com/sites/dmf/budget/Lists/NonProfit%20Tracker/Attachments/73/16-323-2-R%20%20%20E%20Tron%20Rider%20Agreement.pdf"/>
    <m/>
    <m/>
    <s v="Rider"/>
    <s v="Yes"/>
    <s v="Yes"/>
    <s v="_x000a_​NB-$0 budget in PSB."/>
    <s v="NMB-07/08/2016"/>
    <s v="_x000a_​NB-see page 20 of contract pdf re metrics (section 7.3 specifically)."/>
    <s v="_x000a_​NB-ask Jim about budget location. Dept. Answer -  The ACCs entered are where the expenses are charged, all budget is currently maintained in 101.456000.53206.0.0.0. The task M465 is used for the electronic health record reporting."/>
    <s v="Item"/>
    <s v="sites/dmf/budget/Lists/NonProfit Tracker"/>
    <x v="1"/>
  </r>
  <r>
    <x v="0"/>
    <s v="Echo"/>
    <s v="​Vocational/Habilitation Services"/>
    <s v="​Group supported employment for individuals with intellectual disabilities"/>
    <x v="9"/>
    <x v="1"/>
    <s v="La Voyce Reid"/>
    <s v="General Fund"/>
    <s v="101.456000.53206.0000.0000.M465"/>
    <m/>
    <n v="27567"/>
    <n v="0"/>
    <x v="46"/>
    <s v="335-10-13"/>
    <s v="_x000a_Rider"/>
    <s v="_x000a_RFP (Rider)"/>
    <s v="RFP"/>
    <s v="_x000a_​4/1/16-6/30/17"/>
    <s v="​FY13-14 - $25,849_x000a_FY15 - $27,026_x000a_FY16 - $27,567"/>
    <s v="FY 2015"/>
    <s v="FY16 - CPI increase"/>
    <s v="Yes"/>
    <s v="-Monthly state performance utilization reports and referral reports_x000a_-quarterly individual service plan progress reports_x000a_-annual outcome measures report_x000a_-critical incident report and internal investigation reports as they occur"/>
    <s v="None"/>
    <s v="Disability Advisory Commission;_x000a_Commission on Aging; _x000a_Community Services Board"/>
    <s v="Adults with intellectual and developmental disabilities participating in workforce, local employers"/>
    <d v="2016-08-01T13:14:51"/>
    <s v="_x000a_https://arlingtonva.sharepoint.com/sites/dmf/budget/Lists/NonProfit%20Tracker/Attachments/77/16-323-3-R%20%20%20ECHO%20Rider%20Agreement.pdf"/>
    <s v="https://arlingtonva.sharepoint.com/sites/dmf/budget/Lists/NonProfit%20Tracker/Attachments/77/16-323-3-R%20%20%20ECHO%20Rider%20Agreement.pdf"/>
    <m/>
    <m/>
    <s v="Rider"/>
    <s v="Yes"/>
    <s v="Yes"/>
    <s v="_x000a_​NB-$0 budget in PSB."/>
    <s v="NMB-07/08/2016"/>
    <s v="_x000a_​NB-for metrics see page section 7.3 of the contract pdf (starting on page 33)."/>
    <s v="_x000a_​NB-ask Jim about budget location.  Dept. Answer -  The ACCs entered are where the expenses are charged, all budget is currently maintained in 101.456000.53206.0.0.0. The task M465 is used for the electronic health record reporting."/>
    <s v="Item"/>
    <s v="sites/dmf/budget/Lists/NonProfit Tracker"/>
    <x v="1"/>
  </r>
  <r>
    <x v="0"/>
    <s v="Endependence Center of Northern Virginia"/>
    <s v="​Independent living services"/>
    <s v="Promotes independent living and equal access for all persons with disabilities in Northern Virginia"/>
    <x v="9"/>
    <x v="7"/>
    <s v="Anthonia Sowho"/>
    <s v="Regional Contributions"/>
    <s v="101.456054.91104.0000.0000.0000"/>
    <m/>
    <n v="92566"/>
    <n v="0"/>
    <x v="47"/>
    <m/>
    <s v="EP"/>
    <s v="_x000a_Biennial application and request for proposal."/>
    <s v="​Application is reviewed by the Disability Advisory Commission."/>
    <s v="_x000a_7/1/16 - 6/30/17"/>
    <s v="FY10 - $89,880_x000a_FY11-16 - $91,650"/>
    <s v="FY 2007"/>
    <s v="_x000a_FY 2015 - general service increase"/>
    <s v="Yes"/>
    <s v="Quarterly report to the county that outlining programs &amp; financial statement_x000a_Metrics include: _x000a_# individual services provided to clients;_x000a_# increasing independence and community integration progress;_x000a_staff attendance at community meetings and activities."/>
    <s v="None"/>
    <s v="Disability Advisory Commission"/>
    <s v="Residents with disabilities and their families"/>
    <d v="2016-07-28T08:51:56"/>
    <s v="Yes"/>
    <s v="https://arlingtonva.sharepoint.com/sites/dmf/budget/NonProfit%20Agreement%20Library/Endependence%20Center%20Agreement%202016-CMO-245-10.pdf"/>
    <m/>
    <m/>
    <s v="General Fund Grant Agreement"/>
    <s v="No"/>
    <s v="Yes"/>
    <s v="_x000a_​NB-budget matches PSB."/>
    <s v="JWB-7/6"/>
    <m/>
    <m/>
    <s v="Item"/>
    <s v="sites/dmf/budget/Lists/NonProfit Tracker"/>
    <x v="4"/>
  </r>
  <r>
    <x v="0"/>
    <s v="Enterprise Development Group (EDG)"/>
    <s v="​Micro-Enterprise Loan Program"/>
    <s v="​Local matching funds to provide micro-enterprise development services including technical assistance, business loans, and rental assistance loans"/>
    <x v="7"/>
    <x v="0"/>
    <s v="Caitlin Jones"/>
    <s v="Community Development Fund"/>
    <s v="206.456300.72405.0000.0642.6KHG"/>
    <m/>
    <n v="0"/>
    <n v="45000"/>
    <x v="23"/>
    <m/>
    <s v="EP"/>
    <s v="​Applied to the Community Development Fund "/>
    <s v="CDCAC"/>
    <s v="_x000a_7/1/16 - 6/30/17"/>
    <s v="_x000a_FY12 - $55,000_x000a_FY13 - $49,000_x000a_FY14 - $50,000_x000a_FY15-16 - $45,000"/>
    <s v="FY 1999"/>
    <s v="FY15 - reduced due to less CDBG funding received by the County from HUD"/>
    <s v="Yes"/>
    <s v="# new microbusiness loans made_x000a_# and amount of microbusiness loans made_x000a_# Arlington businesses that receive technical assistance_x000a_# rental assistance loans made_x000a_% of loan portfolio in default_x000a_# Jobs Created and Retained_x000a_% Customer service surveys completed / client satisfaction"/>
    <s v="None"/>
    <s v="Community Development Citizens Advisory Committee; Economic Development Commission"/>
    <s v="Unemployed and underemployed Arlington residents"/>
    <d v="2016-08-01T12:54:08"/>
    <s v="_x000a_https://arlingtonva.sharepoint.com/sites/dmf/budget/Lists/NonProfit%20Tracker/Attachments/15/ECDC-EDG%20FY16.pdf"/>
    <s v="https://arlingtonva.sharepoint.com/sites/dmf/budget/Lists/NonProfit%20Tracker/Attachments/15/ECDC-EDG%20FY16.pdf"/>
    <m/>
    <m/>
    <s v="General Fund Grant Agreement"/>
    <s v="Yes"/>
    <s v="Yes"/>
    <s v="_x000a_​NB-budget matches the FY17 CD Fund table; money is budgeted to task after adoption."/>
    <s v="NMB-07/07/16"/>
    <s v="_x000a_​NB-What is BDAG? Should we add the Economic Development Commission to the Commission column?"/>
    <s v="_x000a_​NB-agreement for ECDC not EDC was attached in the tracker.  Need EDC agreement instead. Double-check metrics when you get it. Take BDAG out of community stakeholder.  Check to see which agreement we have attached."/>
    <s v="Item"/>
    <s v="sites/dmf/budget/Lists/NonProfit Tracker"/>
    <x v="0"/>
  </r>
  <r>
    <x v="0"/>
    <s v="Ethiopian Community Development Council, Inc. (ECDC)"/>
    <s v="Ethiopian Community Development Council, Inc."/>
    <s v="The ECDC provides information and referral, employment, housing, translation/interpretation, social, and supportive services to the African refugee and immigrant community"/>
    <x v="0"/>
    <x v="1"/>
    <s v="Heather Venner"/>
    <s v="Regional Contributions"/>
    <s v="101.456066.91104.0000.0000.0000"/>
    <m/>
    <n v="140573"/>
    <n v="0"/>
    <x v="48"/>
    <s v="293-11"/>
    <s v="EP"/>
    <s v="A funding request is sent to the department during the budget process. Organization may choose to contact and/or submit a funding request to the County Board."/>
    <s v="Regional Contribution"/>
    <s v="_x000a_7/1/16 - 6/30/17"/>
    <s v="FY13-14 - $139,181_x000a_FY15-16 - $140,573"/>
    <s v="FY 2002"/>
    <s v="FY15 - $1,392 to continue services."/>
    <s v="Yes"/>
    <s v="- quarterly report that details outcomes/clients served for information and referral, case management, financial literacy, housing education, stabilization and employment."/>
    <s v="None"/>
    <s v="_x000a_​Economic Development Commission"/>
    <s v="Households in need of services or referrals with an emphasis on service to the African Community"/>
    <d v="2016-07-28T14:55:23"/>
    <s v="_x000a_https://arlingtonva.sharepoint.com/sites/dmf/Pages/PageNotFoundError.aspx?requestUrl=https://arlingtonva.sharepoint.com/sites/dmf/budget/Other%20Budget%20Documents/Ethiopian%20Community%20Development%20Council%20Inc.%20293-11%20Contract%20Renewal%20FY17%20.pdf _x000a_LINK NOT WORKING"/>
    <s v="https://arlingtonva.sharepoint.com/sites/dmf/budget/NonProfit%20Agreement%20Library/Ethiopian%20Community%20Development%20Council%2C%20Inc-DHS-EID-293-11.pdf"/>
    <m/>
    <m/>
    <s v="General Fund Grant Agreement"/>
    <s v="Yes"/>
    <s v="Yes"/>
    <s v="_x000a_​NB-budget matches PSB."/>
    <s v="JWB-7/6"/>
    <s v="_x000a_​NB-url to the contract doesn't work (bad link)."/>
    <s v="_x000a_​NB-request copy of agreement."/>
    <s v="Item"/>
    <s v="sites/dmf/budget/Lists/NonProfit Tracker"/>
    <x v="4"/>
  </r>
  <r>
    <x v="0"/>
    <s v="Fellowship Health Resources, Inc."/>
    <s v="​Access Crisis Stabilization"/>
    <s v="Highly intensive residential treatment to those Arlington clients with serious mental illness who are in acute crisis"/>
    <x v="1"/>
    <x v="1"/>
    <s v="Chinomso Ememe"/>
    <s v="General Fund"/>
    <s v="101.456000.52159.0000.3300.1510_x000a_101.456000.52159.0000.1000.1510_x000a_101.456000.52159.0000.3148.1510_x000a_101.456000.52159.0000.3149.1510"/>
    <m/>
    <n v="521000"/>
    <n v="0"/>
    <x v="49"/>
    <s v="234-11"/>
    <s v="RFP"/>
    <s v="_x000a_​RFP"/>
    <s v="RFP"/>
    <s v="_x000a_7/1/16 - 6/30/17"/>
    <s v="FY13 - $514,295_x000a_FY14-16 - $546,000"/>
    <s v="FY 2013"/>
    <s v="FY14 - increased to expand bed capacity from 4 to 6 beds, and add a performance bonus for reaching certain milestones"/>
    <s v="Yes"/>
    <s v="Program managers/case workers closely monitor the progress of the clients including the impact of the facility care provided."/>
    <s v="_x000a_​We anticipate the contract administration and invoicing to be processed through the Regional Contracts office at the conclusion of an RFP."/>
    <s v="_x000a_​Community Services Board"/>
    <s v="Community Services Board, Behavioral Health Division client​"/>
    <d v="2016-07-27T16:49:53"/>
    <s v="_x000a_https://arlingtonva.sharepoint.com/sites/dmf/budget/Lists/NonProfit%20Tracker/Attachments/81/234-11%20Renewal.pdf"/>
    <s v="https://arlingtonva.sharepoint.com/sites/dmf/budget/Lists/NonProfit%20Tracker/Attachments/81/234-11%20Renewal.pdf"/>
    <m/>
    <m/>
    <s v="Competitively Bid Contract"/>
    <s v="Yes"/>
    <s v="No"/>
    <s v="_x000a_​see Intensive care ACC"/>
    <s v="NMB-0725/16"/>
    <s v="_x000a_​line added to split out services Fellowships Health Services Inc. by program."/>
    <m/>
    <s v="Item"/>
    <s v="sites/dmf/budget/Lists/NonProfit Tracker"/>
    <x v="1"/>
  </r>
  <r>
    <x v="0"/>
    <s v="Fellowship Health Resources, Inc."/>
    <s v="Intensive Support Living Services​"/>
    <s v="​Provide intensive support living services to Arlington clients with serious mental illness"/>
    <x v="1"/>
    <x v="1"/>
    <s v="Chinomso Ememe"/>
    <s v="General Fund"/>
    <s v="101.456000.52159.0000.1000.1581_x000a_101.456000.52159.0000.3103.1581"/>
    <m/>
    <n v="393201"/>
    <n v="0"/>
    <x v="50"/>
    <s v="256-10-1"/>
    <s v="RFP"/>
    <s v="_x000a_​RFP"/>
    <s v="RFP"/>
    <s v="_x000a_7/1/16 - 6/30/17"/>
    <s v="FY13-14 - $446,375_x000a_FY15-16 - $393,201"/>
    <s v="FY 2013"/>
    <s v="FY 2015 - discontinuation of maximum benefits allotted to specific individuals. Virginia Department of Behavioral Health &amp; Development Services instructed DHS to use funding for discharge placements. The remaining beneficiaries were grandfathered in."/>
    <s v="Yes"/>
    <s v="Program managers/case workers closely monitor the progress of the clients including the impact of the facility care provided."/>
    <s v="_x000a_​We anticipate the contract administration and invoicing to be processed through the Regional Contracts office at the conclusion of an RFP."/>
    <s v="_x000a_​Community Services Board"/>
    <s v="Community Services Board, Behavioral Health Division clients"/>
    <d v="2016-07-27T16:49:59"/>
    <s v="_x000a_ "/>
    <m/>
    <m/>
    <m/>
    <s v="Competitively Bid Contract"/>
    <s v="Yes"/>
    <s v="No"/>
    <s v="_x000a_​ACCs provided cover the contract cost."/>
    <s v="NMB-07/25/16"/>
    <s v="_x000a_​Line added to split services provided by Fellowship Health Resources, Inc. by program."/>
    <m/>
    <s v="Item"/>
    <s v="sites/dmf/budget/Lists/NonProfit Tracker"/>
    <x v="1"/>
  </r>
  <r>
    <x v="0"/>
    <s v="Fellowship Health Resources, Inc."/>
    <s v="Intensive Care Residential Treatment"/>
    <s v="Intensive residential treatment and support services for clients with serious mental illness"/>
    <x v="1"/>
    <x v="1"/>
    <s v="Chinomso Ememe"/>
    <s v="General Fund"/>
    <s v="101.456000.52134.0000.3103.1501_x000a_101.456000.52133.0000.1000.1501"/>
    <m/>
    <n v="742932"/>
    <n v="0"/>
    <x v="51"/>
    <s v="256-10-2"/>
    <s v="RFP"/>
    <s v="_x000a_​RFP"/>
    <s v="RFP"/>
    <s v="_x000a_7/1/16 - 6/30/17"/>
    <s v="​FY13 - 16 - $742,932"/>
    <s v="FY 2013"/>
    <m/>
    <s v="Yes"/>
    <s v="Program managers/case workers closely monitor the progress of the clients including the impact of the facility care provided."/>
    <s v="_x000a_​We anticipate the contract administration and invoicing to be processed through the Regional Contracts office at the conclusion of an RFP."/>
    <s v="_x000a_Community Services Board"/>
    <s v="Community Service Board (CSB), Behavioral Health Division (BHD) clients"/>
    <d v="2016-08-01T13:15:30"/>
    <m/>
    <m/>
    <m/>
    <m/>
    <s v="Competitively Bid Contract"/>
    <s v="Yes"/>
    <s v="Yes"/>
    <s v="_x000a_​NB-FY17 PSB budget only total $1,023,660.; Budget was split between programs.  New Budget matches PRISM."/>
    <s v="NMB-07/08/2016"/>
    <s v="_x000a_​NB-funding history does not include one-time funding in FY 2017. does the one-time funding cover? Program field nees to be reduced considerably. Do we need to split the Fellowship and Fellowship Access into two lines? Attachment is contract renewal only."/>
    <s v="_x000a_​Nb-ask about one-time funding, difference in funding history for FY 2017, budget accs (see budget/acc comments).  Dept Answers - I have split out the three programs, and provided the budget codes. The budget is split. We have requested the original contract from purchasing. There are no other commissions to add. Column W updated."/>
    <s v="Item"/>
    <s v="sites/dmf/budget/Lists/NonProfit Tracker"/>
    <x v="1"/>
  </r>
  <r>
    <x v="0"/>
    <s v="Friends of Guest House"/>
    <s v="Vocational/Habilitation Services​"/>
    <s v="Provides housing, employment, and counseling services to female parolees"/>
    <x v="0"/>
    <x v="1"/>
    <s v="Joe Bullock"/>
    <s v="Regional Contributions"/>
    <s v="101.456020.91104.0000.0000.0000"/>
    <m/>
    <n v="46181"/>
    <n v="0"/>
    <x v="52"/>
    <s v="729-12"/>
    <s v="RFP"/>
    <s v="RFP"/>
    <s v="RFP"/>
    <s v="_x000a_7/1/16 - 6/30/17"/>
    <s v="FY13 - $46,181_x000a_FY14-16 - $43,643"/>
    <s v="FY 2010"/>
    <s v="FY17 - to increase in services."/>
    <s v="Yes"/>
    <s v="Program managers track client progress and development​"/>
    <s v="None"/>
    <s v="_x000a_Community Services Board"/>
    <s v="Community Service Board (CSB), Behavioral Health Division (BHD) clients, and clients of the Guest House."/>
    <d v="2016-07-28T14:58:44"/>
    <s v="_x000a_https://arlingtonva.sharepoint.com/sites/dmf/budget/Lists/NonProfit%20Tracker/Attachments/94/729-12%20Amendment%203.pdf"/>
    <s v="https://arlingtonva.sharepoint.com/sites/dmf/budget/_layouts/15/guestaccess.aspx?guestaccesstoken=vz3DCVWKK7eJFbH6mE6Gyr0NvCaubwjYhx4vriqtCUY%3d&amp;docid=2_12ff35d423865435c844c9e7f76840027&amp;rev=1"/>
    <m/>
    <m/>
    <s v="Competitively Bid Contract"/>
    <s v="Yes"/>
    <s v="Yes"/>
    <s v="_x000a_​NB-budget matches PSB."/>
    <s v="JWB-7/6"/>
    <m/>
    <s v="_x000a_7/25 Waiting on signed contract from the Non-profit"/>
    <s v="Item"/>
    <s v="sites/dmf/budget/Lists/NonProfit Tracker"/>
    <x v="1"/>
  </r>
  <r>
    <x v="0"/>
    <s v="Friends of Gulf Branch Nature Center [FOGBNC]"/>
    <s v="Nature Center"/>
    <s v="Supports volunteer-based community programs, assists recruiting volunteers, hosting children's birthday parties and coordinating fundraising events for the GBNC."/>
    <x v="11"/>
    <x v="2"/>
    <s v="Jennifer Fioretti"/>
    <s v="In-Kind Contribution"/>
    <s v="N/A"/>
    <s v="_x000a_​DPR assists in recruiting volunteers, providing background checks; DPR provides space at GBNC"/>
    <n v="0"/>
    <n v="0"/>
    <x v="2"/>
    <m/>
    <s v="EP"/>
    <s v="None"/>
    <s v="_x000a_​Internal Department Review"/>
    <s v="_x000a_7/1/16 - 6/30/17"/>
    <s v="N/A"/>
    <s v="N/A"/>
    <s v="N/A"/>
    <s v="_x000a_No"/>
    <s v="An updated MOU is currently being developed to define metrics."/>
    <s v="None"/>
    <s v="None"/>
    <s v="Friends of Gulf Branch, volunteers, participants"/>
    <d v="2016-07-28T11:21:30"/>
    <s v="_x000a_https://arlingtonva-my.sharepoint.com/personal/rschmitt_arlingtonva_us/Documents/Non-Profit%20Tracker%20Support/MOU%20DPR%20and%20Gulf%20Branch%20NC%20signed%202011.pdf"/>
    <s v="https://arlingtonva.sharepoint.com/sites/dmf/budget/_layouts/15/guestaccess.aspx?guestaccesstoken=88%2bF4jb39kHzpb73u%2bMVJ8GI3Z%2fpWqIV9eRKa6WNpME%3d&amp;docid=2_17d8ba3d720154bcdb699cb190c5cefcb&amp;rev=1"/>
    <m/>
    <m/>
    <s v="Exempt Purchase"/>
    <s v="No"/>
    <s v="Yes"/>
    <s v="_x000a_​NB-in-kind services, n/a."/>
    <s v="JWB-7/6"/>
    <s v="_x000a_Currently revising MOA as group has grown significantly"/>
    <m/>
    <s v="Item"/>
    <s v="sites/dmf/budget/Lists/NonProfit Tracker"/>
    <x v="2"/>
  </r>
  <r>
    <x v="0"/>
    <s v="Good News Jail &amp; Prison Ministry"/>
    <s v="​Inmate Chaplain Services"/>
    <s v="​Provides counseling, religious services, and coordination of religious activities including meals for religious holidays in the Arlington County Detention Facility"/>
    <x v="1"/>
    <x v="9"/>
    <s v="Patti Richards"/>
    <s v="In-Kind Contribution"/>
    <s v="799 434100 22301 0000 0000 8042"/>
    <s v="_x000a_Use of space in the jail including a desk, phone and computer."/>
    <n v="0"/>
    <n v="0"/>
    <x v="2"/>
    <m/>
    <s v="_x000a_MOU"/>
    <s v="Organization contacts department staff directly"/>
    <s v="_x000a_​Internal Department Review"/>
    <s v="_x000a_7/1/16 - 6/30/17"/>
    <s v="N/A"/>
    <s v="FY 1994"/>
    <m/>
    <s v="_x000a_No"/>
    <s v="None"/>
    <s v="None"/>
    <s v="None"/>
    <s v="Inmates"/>
    <d v="2016-08-01T12:46:48"/>
    <s v="Yes"/>
    <s v="https://arlingtonva.sharepoint.com/sites/dmf/budget/NonProfit%20Agreement%20Library/Good%20news%20Jail%20Ministry-GN-Sherrif's%20Deparment-GOOD%20NEWS%20MOU.pdf"/>
    <m/>
    <m/>
    <s v="Memorandum of Understanding"/>
    <s v="Yes"/>
    <s v="No"/>
    <s v="_x000a_​NB-trust &amp; agency account, not budgeted."/>
    <s v="NMB-07/11/2016"/>
    <s v="_x000a_​NB-check expenses hitting the trust and agency account. FY 2016 expense were about $250K so this must be covering other services as well. FY16 PO (228126) was for $10,000, use this is estimate._x000a_ "/>
    <s v="_x000a_​NB-what type of expenses are incurred in the trust and agency account? how much is spent annually? Is there any in-kind contribution (office space, telephone, pager, etc.). Is there any formal agreement for these services?"/>
    <s v="Item"/>
    <s v="sites/dmf/budget/Lists/NonProfit Tracker"/>
    <x v="2"/>
  </r>
  <r>
    <x v="0"/>
    <s v="Grafton School, Inc."/>
    <s v="​Therapeutic Residential Program"/>
    <s v="​Boarding school for children and young adults with intellectual disabilities"/>
    <x v="9"/>
    <x v="1"/>
    <s v="Jennifer McKinney Acheson"/>
    <s v="General Fund"/>
    <s v="101.456000.53208.0000.0000.M521"/>
    <m/>
    <n v="32763"/>
    <n v="0"/>
    <x v="53"/>
    <s v="16-144-SS"/>
    <s v="_x000a_Sole Source"/>
    <s v="None"/>
    <s v="_x000a_​Internal Department Review"/>
    <s v="_x000a_7/1/16 - 6/30/17"/>
    <s v="_x000a_FY13-15 - $49,684_x000a_FY16 - $32,763"/>
    <s v="FY 2013"/>
    <s v="_x000a_Unknown"/>
    <s v="Yes"/>
    <s v="See attached file 16-144, exhibit B​"/>
    <s v="_x000a_​Additional student will be added"/>
    <s v="Disability Advisory Commission; _x000a_Community Services Board"/>
    <s v="Young adults with intellectual and developmental disabilities"/>
    <d v="2016-08-01T13:14:57"/>
    <s v="_x000a_https://arlingtonva.sharepoint.com/sites/dmf/budget/Lists/NonProfit%20Tracker/Attachments/78/16-114-SS%20-%20GRAFTON%20Final.pdf"/>
    <s v="https://arlingtonva.sharepoint.com/sites/dmf/budget/Lists/NonProfit%20Tracker/Attachments/78/16-114-SS%20-%20GRAFTON%20Final.pdf"/>
    <m/>
    <m/>
    <s v="Sole Source"/>
    <s v="Yes"/>
    <s v="Yes"/>
    <s v="_x000a_​NB-$0 budget in PSB."/>
    <s v="NMB-07/08/2016"/>
    <s v="_x000a_​NB-funding history is missing FY 14 &amp; FY15. Exhibit B is the Business Associate Agreement, don't see any metrics included."/>
    <s v="_x000a_​NB-why has funding decreased? Ask about budget location. Dept. Answer - The ACCs entered are where the expenses are charged, all budget is currently maintained in 101.456000.53208.0.0.0. The task M521 is used for the electronic health record reporting.  Funding decrease in FY15 related to reduction in the number of days the client received services from Grafton."/>
    <s v="Item"/>
    <s v="sites/dmf/budget/Lists/NonProfit Tracker"/>
    <x v="1"/>
  </r>
  <r>
    <x v="0"/>
    <s v="Greenbrier Learning Center (GLC)"/>
    <s v="​ASPIRE!"/>
    <s v="​GLC Elementary afterschool program - Part of competitive RFEI Bid"/>
    <x v="0"/>
    <x v="2"/>
    <s v="Peter Lusk"/>
    <s v="In-Kind Contribution"/>
    <s v="N/A"/>
    <s v="Use of County Space"/>
    <n v="0"/>
    <n v="0"/>
    <x v="2"/>
    <m/>
    <s v="EP"/>
    <s v="None"/>
    <s v="_x000a_​Internal Department Review"/>
    <s v="_x000a_7/1/16 - 6/30/17"/>
    <s v="N/A"/>
    <s v="FY 2016"/>
    <s v="N/A"/>
    <s v="_x000a_No"/>
    <s v="An MOU is currently being developed to define metrics."/>
    <s v="N/A"/>
    <s v="None"/>
    <s v="Participating students and their families. "/>
    <d v="2016-07-28T11:03:29"/>
    <s v="_x000a_https://arlingtonva-my.sharepoint.com/personal/rschmitt_arlingtonva_us/Documents/Non-Profit%20Tracker%20Support/County%20GLC%20MOA%20signed%207%206%2015.pdf"/>
    <s v="https://arlingtonva-my.sharepoint.com/personal/rschmitt_arlingtonva_us/Documents/Non-Profit%20Tracker%20Support/County%20GLC%20MOA%20signed%207%206%2015.pdf"/>
    <m/>
    <m/>
    <s v="Memorandum of Understanding"/>
    <s v="No"/>
    <s v="Yes"/>
    <s v="_x000a_​NB-in-kind contribution, n/a."/>
    <s v="JWB-7/6"/>
    <s v="_x000a_Is this in-kind contribution still in the development stage?"/>
    <s v="_x000a_What is an RFEI BID?- Need more description of services-"/>
    <s v="Item"/>
    <s v="sites/dmf/budget/Lists/NonProfit Tracker"/>
    <x v="2"/>
  </r>
  <r>
    <x v="0"/>
    <s v="Hartwood Foundation Inc."/>
    <s v="Respite Care Services​"/>
    <s v="​One bed at a group home in Fairfax County for emergency respite services for individuals with intellectual disabilities"/>
    <x v="9"/>
    <x v="1"/>
    <s v="Jennifer McKinney Acheson"/>
    <s v="General Fund"/>
    <s v="101.456000.53208.0000.0000.M521"/>
    <m/>
    <n v="83202"/>
    <n v="0"/>
    <x v="54"/>
    <s v="275-10"/>
    <s v="_x000a_Rider"/>
    <s v="_x000a_​RFP (Rider)"/>
    <s v="RFP"/>
    <s v="_x000a_7/1/16 - 6/30/17"/>
    <s v="​FY13-14 - $77,409_x000a_FY15 - $80,931_x000a_FY16 - $83,202"/>
    <s v="FY 2007"/>
    <s v="FY16 - CPI contract"/>
    <s v="_x000a_No"/>
    <s v="None"/>
    <s v="None"/>
    <s v="_x000a_​Commission on Aging;_x000a_Commission on Long Term Care Residences; _x000a_Community Services Board"/>
    <s v="Individuals with Intellectual disabilities and their primary care supporters"/>
    <d v="2016-08-01T13:15:37"/>
    <s v="_x000a_https://arlingtonva.sharepoint.com/sites/dmf/budget/Lists/NonProfit%20Tracker/Attachments/82/Hartwood%20Contract%20No%20275-10_16NOR%20doc.pdf_x000a_https://arlingtonva.sharepoint.com/sites/dmf/budget/Lists/NonProfit%20Tracker/Attachments/82/275-10%20Hartwood.pdf"/>
    <s v="https://arlingtonva.sharepoint.com/sites/dmf/budget/Lists/NonProfit%20Tracker/Attachments/82/Hartwood%20Contract%20No%20275-10_16NOR%20doc.pdf"/>
    <s v="https://arlingtonva.sharepoint.com/sites/dmf/budget/Lists/NonProfit%20Tracker/Attachments/82/275-10%20Hartwood.pdf"/>
    <m/>
    <s v="Rider"/>
    <s v="Yes"/>
    <s v="Yes"/>
    <s v="_x000a_NB-$0 budget in PSB."/>
    <s v="NMB-07/08/2016"/>
    <s v="_x000a_​NB-contracts are notices of renewal only, no metric or scope service details."/>
    <s v="_x000a_​NB-ask about budget location. Dept. Answer - The ACCs entered are where the expenses are charged, all budget is currently maintained in 101.456000.53208.0.0.0. The task M521 is used for the electronic health record reporting."/>
    <s v="Item"/>
    <s v="sites/dmf/budget/Lists/NonProfit Tracker"/>
    <x v="1"/>
  </r>
  <r>
    <x v="0"/>
    <s v="Home Care Partners"/>
    <s v="Home Care Services​"/>
    <s v="​Home care services for older residents"/>
    <x v="2"/>
    <x v="1"/>
    <s v="Jim Baker"/>
    <s v="General Fund"/>
    <s v="101.437405.53812.0000.5000.4015_x000a_101.437405.53812.0000.5010.4016_x000a_101.437405.53812.0000.5020.4015_x000a_101.437405.53812.0000.5020.4016_x000a_101.437405.53812.0000.5050.4015_x000a_101.437405.53812.0000.8000.4015_x000a_101.437405.53812.0000.8010.4016_x000a_101.437405.53812.0000.8020.4015_x000a_101.437405.53812.0000.8020.4016_x000a_101.437405.53812.0000.8050.4015_x000a_101.499000.53812.0000.4402.0000_x000a_101.499100.53812.0000.4402.0000_x000a_101.437405.53103.AATM.4000.40DG"/>
    <m/>
    <n v="1666277"/>
    <n v="0"/>
    <x v="55"/>
    <s v="413-10LW"/>
    <s v="RFP"/>
    <s v="_x000a_​RFP"/>
    <s v="RFP"/>
    <s v="_x000a_7/1/16 - 6/30/17"/>
    <s v="​FY14 - $1,575,340_x000a_FY15 - $1,633,605_x000a_FY16 - $1,666,277"/>
    <s v="FY 2010"/>
    <s v="FY16 - CPI contract"/>
    <s v="Yes"/>
    <s v="-support plans_x000a_-person-centered reviews_x000a_- incident reports_x000a_- discharge reports licensure and corrective action plans_x000a_- citizen complaints_x000a_- data for in-home services_x000a_- qualitative outcome data"/>
    <s v="_x000a_Contract is currently going through RFP process"/>
    <s v="_x000a_​Commission on Aging;_x000a_Commission on Long Term Care Residences; _x000a_Community Services Board"/>
    <s v="_x000a_​Arlington residents aged 60 or older"/>
    <d v="2016-08-01T13:15:20"/>
    <s v="_x000a_https://arlingtonva.sharepoint.com/sites/dmf/budget/Lists/NonProfit%20Tracker/Attachments/80/413-10LW.pdf_x000a_https://arlingtonva.sharepoint.com/sites/dmf/budget/Lists/NonProfit%20Tracker/Attachments/80/413-10LW%20Home%20Care%20Partners%20(signed%20by%20Karen%20Hannigan).pdf_x000a_https://arlingtonva.sharepoint.com/sites/dmf/budget/Lists/NonProfit%20Tracker/Attachments/80/413-10LW%20Amendment%20No.8.docx.pdf_x000a_ "/>
    <s v="https://arlingtonva.sharepoint.com/sites/dmf/budget/Lists/NonProfit%20Tracker/Attachments/80/413-10LW.pdf"/>
    <s v="https://arlingtonva.sharepoint.com/sites/dmf/budget/Lists/NonProfit%20Tracker/Attachments/80/413-10LW%20Home%20Care%20Partners%20(signed%20by%20Karen%20Hannigan).pdf"/>
    <s v="https://arlingtonva.sharepoint.com/sites/dmf/budget/Lists/NonProfit%20Tracker/Attachments/80/413-10LW%20Amendment%20No.8.docx.pdf"/>
    <s v="Competitively Bid Contract"/>
    <s v="Yes"/>
    <s v="Yes"/>
    <s v="_x000a_​NB-need to double-check budget in PSB."/>
    <s v="NMB-07/08/2016"/>
    <s v="_x000a_​NB-change the FY 2017 budget to match the funding history. Assume FY 2017 increase was due to CPI in contract."/>
    <s v="_x000a_NB-ask about additional budget lines for contract see budget comments field. Dept. Answer - Account codes modified in column H.  Please note that in the past, charges were posting to NA 434000 but budget was transferred to NA 437405. In FY16 and beyond all charges formally posted to NA 434000 will be posting to NA 437405. The FY17 budget was set to the appropriate level to fully expend funds in both CCs 53812 &amp; 53103. FY17 increase related to CPI."/>
    <s v="Item"/>
    <s v="sites/dmf/budget/Lists/NonProfit Tracker"/>
    <x v="1"/>
  </r>
  <r>
    <x v="0"/>
    <s v="Hospice of Northern Virginia"/>
    <s v="Capital Caring Hospice​"/>
    <s v="Provides care for patients with serious, progressive illness and their families with a comprehensive program of medical and physiological care"/>
    <x v="1"/>
    <x v="1"/>
    <s v="Maimoona Bah-Duckenfield"/>
    <s v="Regional Contributions"/>
    <s v="101.456089.91104.0000.0000.0000"/>
    <s v="_x000a_Capital Caring receives $47,000 in annual financial support due to being granted an exemption from Arlington County real estate and personal property taxes. "/>
    <n v="14051"/>
    <n v="0"/>
    <x v="56"/>
    <m/>
    <s v="EP"/>
    <s v="A funding request is sent to department during the budget process."/>
    <s v="_x000a_​Internal Department Review"/>
    <s v="_x000a_7/1/16 - 6/30/17"/>
    <s v="​FY13-14 - $13,912_x000a_FY15-16 - $14,051"/>
    <s v="FY 2013"/>
    <s v="FY15 - general increase for services"/>
    <s v="_x000a_No"/>
    <s v="None"/>
    <s v="None"/>
    <s v="Disability Advisory Commission;_x000a_Commission on Aging"/>
    <s v="Arlington residents aged 60+"/>
    <d v="2016-07-28T10:37:02"/>
    <s v="_x000a_None"/>
    <m/>
    <m/>
    <m/>
    <s v="General Fund Grant Agreement"/>
    <s v="Yes"/>
    <s v="No"/>
    <s v="_x000a_​NB-budget matches PSB."/>
    <s v="JWB-7/6"/>
    <s v="_x000a_​NB-streamlined wording for in-kind contributions to be more concise. Is this care only available to residents 60 years of age and over?"/>
    <s v="_x000a_Needs agreement, performance metrics and program description"/>
    <s v="Item"/>
    <s v="sites/dmf/budget/Lists/NonProfit Tracker"/>
    <x v="4"/>
  </r>
  <r>
    <x v="0"/>
    <s v="I CAN SHINE INC."/>
    <s v="​iCan Bike"/>
    <s v="​Helps individuals with disabilities learn how to ride bikes independently"/>
    <x v="9"/>
    <x v="2"/>
    <s v="April Rosenthal"/>
    <s v="General Fund"/>
    <s v="101.438200.87405.0000.0000.0000"/>
    <s v="_x000a_​Use of County space, one staff person, lodging for two contracted staff, and volunteers."/>
    <n v="8250"/>
    <n v="0"/>
    <x v="57"/>
    <m/>
    <s v="EP"/>
    <s v="_x000a_Contact department staff directly"/>
    <s v="_x000a_​Internal Department Review"/>
    <s v="_x000a_​One week each summer."/>
    <s v="FY11 - $7,500_x000a_FY12 - $5,225_x000a_FY13 - $7,950_x000a_FY14 - $8,250_x000a_FY15 - $8,450"/>
    <s v="FY 2009"/>
    <s v="FY15 - adjusted annually per need of the program"/>
    <s v="_x000a_No"/>
    <s v="None"/>
    <s v="None"/>
    <s v="_x000a_Parks and Recreation Commission"/>
    <s v="Children, teens, parents, guardians, iCan Shine, Kiwanis Club, Girls Out Reach Program, and Volunteers."/>
    <d v="2016-07-28T10:11:07"/>
    <s v="_x000a_https://arlingtonva-my.sharepoint.com/personal/rschmitt_arlingtonva_us/Documents/Non-Profit%20Tracker%20Support/16-152%20%5Bsigned%5D%20iCan%20Shine.pdf"/>
    <s v="https://arlingtonva-my.sharepoint.com/personal/rschmitt_arlingtonva_us/Documents/Non-Profit%20Tracker%20Support/16-152%20%5Bsigned%5D%20iCan%20Shine.pdf"/>
    <m/>
    <m/>
    <s v="Standard Form Agreement"/>
    <s v="Yes"/>
    <s v="No"/>
    <s v="_x000a_​NB-FY17 PSB budget is higher ($15,000)."/>
    <s v="JWB-7/6"/>
    <m/>
    <s v="_x000a_DPR has 15,000 budgeted for this non-profit but they only have an 8,500 expense. Should we be adjusting the budget? Can we provide more detail on the use of facility space and lodging- where exactly- community center, park etc."/>
    <s v="Item"/>
    <s v="sites/dmf/budget/Lists/NonProfit Tracker"/>
    <x v="1"/>
  </r>
  <r>
    <x v="0"/>
    <s v="Jewish Foundation for Group Homes, Inc."/>
    <s v="​Day Support Services"/>
    <s v="_x000a_​Day support services for individuals with intellectual disabilities to help improve their condition or maintain an optimal level of functioning, including self-care, hygiene, eating, toileting, medication management, etc."/>
    <x v="9"/>
    <x v="1"/>
    <s v="La Voyce Reid"/>
    <s v="General Fund"/>
    <s v="101.456000.53206.0000.0000.M425"/>
    <m/>
    <n v="6092"/>
    <n v="0"/>
    <x v="58"/>
    <s v="556-15"/>
    <s v="RFP"/>
    <s v="_x000a_​RFP"/>
    <s v="RFP"/>
    <s v="_x000a_7/1/16 - 6/30/17"/>
    <s v="​FY15 - $14,564_x000a_FY16 - $6,092"/>
    <s v="FY 2015"/>
    <s v="_x000a_Reduced in FY15 due to the number of beds maintained at this group home (1)."/>
    <s v="Yes"/>
    <s v="-attendance sheets_x000a_-individual support plans (ISP)_x000a_-ISP quarterly review reports_x000a_-licensure and corrective action plans_x000a_-client incident reports_x000a_-human rights and licensure reports_x000a_-discharge reports"/>
    <s v="None"/>
    <s v="Commission on Aging; _x000a_Commission on Long Term Care Residences;_x000a_Community Services Board; _x000a_Disability Advisory Commission"/>
    <s v="Adults with intellectual and developmental disabilities participating in day programs"/>
    <d v="2016-08-01T13:15:45"/>
    <s v="_x000a_https://arlingtonva.sharepoint.com/sites/dmf/budget/Lists/NonProfit%20Tracker/Attachments/84/Jewish%20Foundation%20for%20group%20Homes%20556-15.pdf"/>
    <s v="https://arlingtonva.sharepoint.com/sites/dmf/budget/Lists/NonProfit%20Tracker/Attachments/84/Jewish%20Foundation%20for%20group%20Homes%20556-15.pdf"/>
    <m/>
    <m/>
    <s v="Competitively Bid Contract"/>
    <s v="Yes"/>
    <s v="Yes"/>
    <s v="_x000a_​NB-$0 budget in PSB."/>
    <s v="NMB/07/08/2016"/>
    <s v="_x000a_​NB-why did the budget reduce by more than half in FY 2015? Metrics are unknown. reporting requirements start  on page 12 of the contract."/>
    <s v="_x000a_​NB-why did the budget reduce by more than half in FY 2015? Metrics are unknown. Ask about budget location. Is there a renewed contract available? Dept. Answer - Reduced in FY15 due to the number of beds maintained at this group home. There is only 1 there now. The ACCs entered are where the expenses are charged, all budget is currently maintained in 101.456000.53208.0.0.0. The task M425 is used for the electronic health record reporting."/>
    <s v="Item"/>
    <s v="sites/dmf/budget/Lists/NonProfit Tracker"/>
    <x v="1"/>
  </r>
  <r>
    <x v="0"/>
    <s v="Job Discovery, Inc."/>
    <s v="​Vocational/Habilitation Services"/>
    <s v="​Day support and employment services to individuals with intellectual and developmental disabilities"/>
    <x v="9"/>
    <x v="1"/>
    <s v="La Voyce Reid"/>
    <s v="General Fund"/>
    <s v="101.456000.53206.0000.0000.M465_x000a_101.456000.53206.0000.0000.M460"/>
    <m/>
    <n v="63868"/>
    <n v="0"/>
    <x v="59"/>
    <s v="335-10-7"/>
    <s v="_x000a_Rider"/>
    <s v="RFP (Rider)"/>
    <s v="RFP"/>
    <s v="_x000a_4/1/16-6/30/17"/>
    <s v="​FY13-14 - $59,890_x000a_FY15 - $62,616_x000a_FY16 - $63,868"/>
    <s v="FY 2006"/>
    <s v="FY16 - CPI contract"/>
    <s v="_x000a_No"/>
    <s v="TBD, agreement not yet finalized"/>
    <s v="None"/>
    <s v="Disability Advisory Commission;_x000a_Commission on Aging; _x000a_Community Services Board"/>
    <s v="Adults with intellectual and developmental disabilities participating in workforce, local employers"/>
    <d v="2016-08-01T13:16:13"/>
    <s v="_x000a_https://arlingtonva.sharepoint.com/sites/dmf/Pages/PageNotFoundError.aspx?requestUrl=https://arlingtonva.sharepoint.com/sites/dmf/budget/Other%20Budget%20Documents/335-10-7%20JDI%20FY16%20.pdf_x000a_ _x000a_LINK NOT WORKING_x000a_ "/>
    <m/>
    <m/>
    <m/>
    <s v="Rider"/>
    <s v="Yes"/>
    <m/>
    <s v="$0 budget in PSB."/>
    <s v="NMB-07/08/2016"/>
    <s v="_x000a_​NB-FY17 funding number is different than the on-going funding number. Agreement is currently being finalized so no attachment. Metrics will be included in the finalized agreement."/>
    <s v="_x000a_​Nb-ask about budget location and check on status of the agreement in case it has been updated. Dept. Answers -  The ACCs entered are where the expenses are charged, all budget is currently maintained in 101.456000.53206.0.0.0. The task M460/465 is used for the electronic health record reporting. Purchasing still has the rider amendment listed as in process as of 7/22/16._x000a_Column M&amp;Q updated."/>
    <s v="Item"/>
    <s v="sites/dmf/budget/Lists/NonProfit Tracker"/>
    <x v="1"/>
  </r>
  <r>
    <x v="0"/>
    <s v="Job Discovery, Inc."/>
    <s v="Residential Support Services for Intellectually Disabled​"/>
    <s v="​Congregate residential services to individuals with intellectual and developmental disabilities"/>
    <x v="9"/>
    <x v="1"/>
    <s v="Jennifer McKinney Acheson"/>
    <s v="General Fund"/>
    <s v="101.456000.53208.0000.0000.M521"/>
    <m/>
    <n v="63441"/>
    <n v="0"/>
    <x v="60"/>
    <s v="516-12"/>
    <s v="RFP"/>
    <s v="_x000a_​RFP"/>
    <s v="RFP"/>
    <s v="_x000a_7/1/16 - 6/30/17"/>
    <s v="​FY13-14 - $62,813_x000a_FY15-16 - $63,441"/>
    <s v="FY 2006"/>
    <s v="FY15 - COLA"/>
    <s v="Yes"/>
    <s v="-support plans_x000a_-person-centered reviews_x000a_-incident reports, _x000a_-discharge reports_x000a_-licensure and corrective action plans_x000a_-citizen complaints_x000a_-data for in-home services _x000a_-qualitative outcome data"/>
    <s v="None"/>
    <s v="Disability Advisory Commission;_x000a_Commission on Aging; _x000a_Community Services Board"/>
    <s v="Adults with intellectual and developmental disabilities residing in group homes, living independently, and those that receive in-home services"/>
    <d v="2016-08-01T13:16:29"/>
    <s v="_x000a_Original contract:https://arlingtonva.sharepoint.com/sites/dmf/budget/NonProfit%20Agreement%20Library/Job%20Discovery-Residential%20Support%20Services%20for%20ID-ADSD-DHS-516-12%20Amendment%20No%203.pdf_x000a_Contract renewal:https://arlingtonva.sharepoint.com/sites/dmf/budget/Lists/NonProfit%20Tracker/Attachments/87/516-12_NOR_2016.pdf"/>
    <s v="https://arlingtonva.sharepoint.com/sites/dmf/budget/NonProfit%20Agreement%20Library/Job%20Discovery-Residential%20Support%20Services%20for%20ID-ADSD-DHS-516-12%20Amendment%20No%203.pdf"/>
    <s v="https://arlingtonva.sharepoint.com/sites/dmf/budget/Lists/NonProfit%20Tracker/Attachments/87/516-12_NOR_2016.pdf"/>
    <m/>
    <s v="Competitively Bid Contract"/>
    <s v="Yes"/>
    <m/>
    <s v="_x000a_​NB-$0 budget in PSB."/>
    <s v="NMB-07/08/2016"/>
    <s v="_x000a_​NB-looks like multiple contracts are attached, can't tell which metrics are current (think they are start on page 33 of the pdf)."/>
    <s v="_x000a_​NB-ask about the budget location and the contract attachment (maybe pages are out of order?) Dept. Answer - The ACCs entered are where the expenses are charged, all budget is currently maintained in 101.456000.53208.0.0.0. The task M521 is used for the electronic health record reporting.  Contract attached."/>
    <s v="Item"/>
    <s v="sites/dmf/budget/Lists/NonProfit Tracker"/>
    <x v="1"/>
  </r>
  <r>
    <x v="0"/>
    <s v="Just Neighbors Ministry, Inc."/>
    <s v="Immigrant Legal Services​"/>
    <s v="Provide on-site legal clinics to help immigrants receive work authorizations, facilitate family unification, and assist with domestic violence issues"/>
    <x v="12"/>
    <x v="0"/>
    <s v="Rolda Nedd"/>
    <s v="Community Development Fund"/>
    <s v="101.456300.72409.0000.CS17.6DJN​"/>
    <m/>
    <n v="0"/>
    <n v="20000"/>
    <x v="8"/>
    <m/>
    <s v="EP"/>
    <s v="​Applied to the Community Development Fund"/>
    <s v="CDCAC"/>
    <s v="_x000a_7/1/16 - 6/30/17"/>
    <s v="FY08-12 - $20,000_x000a_FY13-16 - $18,000"/>
    <s v="FY 2004"/>
    <s v="_x000a_FY17 organizations that received less than $20K in prior years were increased in funding.​"/>
    <s v="Yes"/>
    <s v="# domestic violence (VAWA) cases filed      _x000a_# work authorizations processed                            _x000a_# family unifications processed_x000a_# customer service surveys completed _x000a_% of clients satisfied_x000a_# Professional Volunteer Hours_x000a_# non-professional volunteer hours_x000a_$ Value of volunteer hours"/>
    <s v="None"/>
    <s v="Community Development Citizens Advisory Commission"/>
    <s v="Immigrants seeking citizenship and/or protection from domestic violence"/>
    <d v="2016-08-01T12:53:09"/>
    <s v="_x000a_https://arlingtonva.sharepoint.com/sites/dmf/budget/Lists/NonProfit%20Tracker/Attachments/34/JNMI%202017.pdf"/>
    <s v="https://arlingtonva.sharepoint.com/sites/dmf/budget/Lists/NonProfit%20Tracker/Attachments/34/JNMI%202017.pdf"/>
    <m/>
    <m/>
    <s v="General Fund Grant Agreement"/>
    <s v="Yes"/>
    <s v="Yes"/>
    <s v="_x000a_​NB-budget matches the FY17 CD Fund table; money is budgeted to task after adoption."/>
    <s v="NMB-07/07/2016"/>
    <s v="_x000a_​NB-take out &quot;CSBG to&quot; in the description of services (copy error). Should Commission on Women be added since the nonprofit works on domestic violence?"/>
    <m/>
    <s v="Item"/>
    <s v="sites/dmf/budget/Lists/NonProfit Tracker"/>
    <x v="0"/>
  </r>
  <r>
    <x v="0"/>
    <s v="L Arche Inc."/>
    <s v="​Residential Services for IDD Adults"/>
    <s v="​Residential services for individuals with intellectual disabilities including intensive, supervised and supportive residential services"/>
    <x v="9"/>
    <x v="1"/>
    <s v="Jennifer McKinney Acheson"/>
    <s v="General Fund"/>
    <s v="101.456000.53208.0000.0000.M521"/>
    <m/>
    <n v="92098"/>
    <n v="0"/>
    <x v="61"/>
    <s v="286-10"/>
    <s v="RFP"/>
    <s v="_x000a_​RFP"/>
    <s v="RFP"/>
    <s v="_x000a_7/1/16 - 6/30/17"/>
    <s v="FY13-14 - $91,186_x000a_FY15 - $92,098"/>
    <s v="FY 2006"/>
    <s v="FY15 - COLA"/>
    <s v="_x000a_No"/>
    <s v="None"/>
    <s v="None"/>
    <s v="Disability Advisory Commission;_x000a_Commission on Aging; _x000a_Community Services Board"/>
    <s v="Adults with intellectual and developmental disabilities residing in group homes, living independently, and those that receive in-home services"/>
    <d v="2016-08-01T13:16:51"/>
    <s v="_x000a_https://arlingtonva.sharepoint.com/sites/dmf/budget/Lists/NonProfit%20Tracker/Attachments/91/L'Arche%20Renewal%20Contract%20No%20%20286-10%20FY16.pdf_x000a_https://arlingtonva.sharepoint.com/sites/dmf/budget/Lists/NonProfit%20Tracker/Attachments/91/286-10%20%20L%20Arche.pdf"/>
    <s v="https://arlingtonva.sharepoint.com/sites/dmf/budget/Lists/NonProfit%20Tracker/Attachments/91/L'Arche%20Renewal%20Contract%20No%20%20286-10%20FY16.pdf"/>
    <s v="https://arlingtonva.sharepoint.com/sites/dmf/budget/Lists/NonProfit%20Tracker/Attachments/91/286-10%20%20L%20Arche.pdf"/>
    <m/>
    <s v="Competitively Bid Contract"/>
    <s v="Yes"/>
    <m/>
    <s v="_x000a_​NB-$0 budget in PSB. Metrics are unknown."/>
    <s v="NMB-07/08/2016"/>
    <s v="_x000a_​NB-ask about the budget ACC."/>
    <s v="_x000a_​The ACCs entered are where the expenses are charged, all budget is currently maintained in 101.456000.53208.0.0.0. The task M521 is used for the electronic health record reporting. Metrics are unknown, to the best of ADSD knowledge, none exist."/>
    <s v="Item"/>
    <s v="sites/dmf/budget/Lists/NonProfit Tracker"/>
    <x v="1"/>
  </r>
  <r>
    <x v="0"/>
    <s v="Leadership Arlington"/>
    <s v="Volunteer Arlington"/>
    <s v="Provision of volunteer management services for Arlington County"/>
    <x v="10"/>
    <x v="1"/>
    <s v="Anita Friedman"/>
    <s v="General Fund"/>
    <s v="101.437405.51104.0000.0000.0000"/>
    <n v="0"/>
    <n v="241500"/>
    <n v="0"/>
    <x v="62"/>
    <s v="16-020-RFP"/>
    <s v="RFP"/>
    <s v="None"/>
    <s v="Dept. Internal Review"/>
    <s v="6/17/16-5/31/19"/>
    <s v="FY16-$75,000 (one-time funding for start-up costs)"/>
    <s v="FY 2016"/>
    <s v="FY17 - funding increased to reflect annual contract costs."/>
    <s v="Yes"/>
    <s v="-website visits_x000a_-volunteers registered_x000a_-new organizations registered_x000a_-opportunities posted_x000a_-number of walk-ins/phone calls_x000a_-number of unique news/media posts_x000a_-number of new targeted campaigns_x000a_-social media growth_x000a_-number of referrals generated online_x000a_-number of fee for service events (and revenue generated)_x000a_-number of workshops/trainings_x000a_-number of participants at all brown bags, events, workshop/trainings_x000a_-number of community events attended_x000a_-new funding generated_x000a_-satisfaction survey results"/>
    <s v="None"/>
    <s v="Volunteer Arlington Advisory Task Force"/>
    <s v="Arlington Community Residents"/>
    <d v="2016-10-06T00:00:00"/>
    <m/>
    <s v="https://arlingtonva.sharepoint.com/sites/dmf/budget/_layouts/15/guestaccess.aspx?guestaccesstoken=pZvRcLOTEXP59f%2bKi2o06LithO6H5q8ZCZCP%2f%2bFHVaU%3d&amp;docid=2_113190903ac1d47a6b79638e92e116e51&amp;rev=1"/>
    <m/>
    <m/>
    <s v="Contract"/>
    <s v="Yes"/>
    <m/>
    <m/>
    <s v="NMB"/>
    <m/>
    <m/>
    <m/>
    <m/>
    <x v="1"/>
  </r>
  <r>
    <x v="0"/>
    <s v="Legal Aid Justice Center  "/>
    <s v="Immigrant Advocacy Center​"/>
    <s v="​Helps low-income immigrant workers and their families build assets and increase self-sufficiency by offering legal assistance and information"/>
    <x v="12"/>
    <x v="0"/>
    <s v="Rolda Nedd"/>
    <s v="Community Development Fund"/>
    <s v="101.456300.72409.0000.CS17.6DVJ"/>
    <m/>
    <n v="0"/>
    <n v="20000"/>
    <x v="8"/>
    <m/>
    <s v="EP"/>
    <s v="​Applied to the Community Development Fund"/>
    <s v="CDCAC"/>
    <s v="_x000a_7/1/16 - 6/30/17"/>
    <s v="FY08-12 - $20,000_x000a_FY13-16 - $18,000"/>
    <s v="FY 2006"/>
    <s v="_x000a_FY17 organizations receiving less than $20,000 had their funding increased.​"/>
    <s v="Yes"/>
    <s v="# cases opened for legal representation for Arlington residents during evaluation period_x000a_# Arlington residents participating in in-depth seminars_x000a_# cases closed with results in clients favor_x000a_# clients advised and referred to appropriate services_x000a_# of Clients reporting satisfaction/clients surveyed"/>
    <s v="None"/>
    <s v="Community Development Citizens Advisory Commission"/>
    <s v="Immigrant laborers​"/>
    <d v="2016-08-01T12:53:02"/>
    <s v="_x000a_https://arlingtonva.sharepoint.com/sites/dmf/budget/Lists/NonProfit%20Tracker/Attachments/33/LAJC%20-%20CSBG%20FY16.pdf"/>
    <s v="https://arlingtonva.sharepoint.com/sites/dmf/budget/Lists/NonProfit%20Tracker/Attachments/33/LAJC%20-%20CSBG%20FY16.pdf"/>
    <m/>
    <m/>
    <s v="General Fund Grant Agreement"/>
    <s v="Yes"/>
    <s v="Yes"/>
    <s v="_x000a_​NB-budget matches the FY17 CD Fund table; money is budgeted to task after adoption."/>
    <s v="NMB-07/07/2016"/>
    <s v="_x000a_​NB-take out &quot;CSBG to&quot; off the description of services (copy error). Should add that funding switched from CDBG to CSBG in FY 2008 to the funding history."/>
    <m/>
    <s v="Item"/>
    <s v="sites/dmf/budget/Lists/NonProfit Tracker"/>
    <x v="0"/>
  </r>
  <r>
    <x v="0"/>
    <s v="Legal Services of Northern Virginia "/>
    <s v="​Legal Services"/>
    <s v="​Legal assistance funded by Title III-B of the Older Americans Act to provide legal services and outreach to persons aged 60+ in social or economic need"/>
    <x v="12"/>
    <x v="1"/>
    <s v="Maimoona Bah-Duckenfield"/>
    <s v="Regional Contributions"/>
    <s v="101.456016.91104.0000.0000.0000 101.456016.91104.0000.4000.4041 101.456016.91104.0000.4020.4043 101.456016.91104.0000.4020.4044_x000a_101.456016.91104.0000.4000.0000"/>
    <m/>
    <n v="430455"/>
    <n v="0"/>
    <x v="63"/>
    <s v="368-10"/>
    <s v="EP"/>
    <s v="_x000a_Regional authorized by County Board"/>
    <s v="Regional Contribution"/>
    <s v="_x000a_7/1/16 - 6/30/17"/>
    <s v="​FY13-14 - $426,193_x000a_FY15-16 - $430,455"/>
    <s v="FY 2013"/>
    <s v="FY 15 COLA"/>
    <s v="_x000a_No"/>
    <s v="None"/>
    <s v="None"/>
    <s v="_x000a_​Commission on Aging"/>
    <s v="Arlington residents aged 60+"/>
    <d v="2016-07-28T15:35:29"/>
    <s v="_x000a_https://arlingtonva.sharepoint.com/sites/dmf/budget/Other%20Budget%20Documents/Legal%20Services%20368-10A7.pdf"/>
    <s v="https://arlingtonva.sharepoint.com/sites/dmf/budget/Other%20Budget%20Documents/Legal%20Services%20368-10A7.pdf"/>
    <m/>
    <m/>
    <s v="General Fund Grant Agreement"/>
    <s v="Yes"/>
    <m/>
    <s v="_x000a_​NB-budget matches PSB."/>
    <s v="JWB-7/6"/>
    <m/>
    <m/>
    <s v="Item"/>
    <s v="sites/dmf/budget/Lists/NonProfit Tracker"/>
    <x v="4"/>
  </r>
  <r>
    <x v="0"/>
    <s v="Liberty's Promise"/>
    <s v="Empowering Immigrant Youth​"/>
    <s v="Provides internship and after-school civic engagement program for low-income immigrant youth at Wakefield High School."/>
    <x v="0"/>
    <x v="0"/>
    <s v="Caitlin Jones"/>
    <s v="Community Development Fund"/>
    <s v="206.456300.72405.0000.0642.6DLB​"/>
    <m/>
    <n v="0"/>
    <n v="20000"/>
    <x v="8"/>
    <m/>
    <s v="EP"/>
    <s v="​Applied to the Community Development Fund "/>
    <s v="CDCAC"/>
    <s v="_x000a_7/1/16 - 6/30/17"/>
    <s v="​FY16 - $18,000"/>
    <s v="FY 2016"/>
    <s v="FY17 - non-profits receiving less than $20,000 in CDBG funds in prior years were given an increase for"/>
    <s v="Yes"/>
    <s v="# youth to participate in the Civics and Citizenship after school program_x000a_# youth who successfully complete Civics and Citizenship (6+ sessions)_x000a_# youth who participate in job skills training sessions_x000a_% of students who report feeling better prepared for employment in satisfaction survey_x000a_% of students who report feeling more involved in the community in satisfaction survey_x000a_% of students who report feeling better prepared for college in satisfaction survey_x000a_# youth to complete an internship_x000a_# / % of youth to create a resume/cover letter_x000a_% of internship participants who feel more comfortable in the American workplace_x000a_% of internship participants who better understand the expectations in a work environment_x000a_% of in internship participants who feel more prepared to apply for a job on their own."/>
    <s v="None"/>
    <s v="Community Development Citizens Advisory Commission"/>
    <s v="Immigrant youths, Arlington Public Schools"/>
    <d v="2016-08-01T12:46:25"/>
    <s v="_x000a_https://arlingtonva.sharepoint.com/sites/dmf/budget/Lists/NonProfit%20Tracker/Attachments/21/LIBERTY%20FY16.pdf"/>
    <s v="https://arlingtonva.sharepoint.com/sites/dmf/budget/Lists/NonProfit%20Tracker/Attachments/21/LIBERTY%20FY16.pdf"/>
    <m/>
    <m/>
    <s v="General Fund Grant Agreement"/>
    <s v="Yes"/>
    <s v="Yes"/>
    <s v="_x000a_​NB-budget matches the FY17 CD Fund table; money is budgeted to task after adoption."/>
    <s v="NMB-07/07/2016"/>
    <s v="_x000a_​NB-should we add APS as a stakeholder and parents too?"/>
    <s v="_x000a_​NB-agreement is missing page 23.  That's why I think the metrics in the agreement don't match the tracker."/>
    <s v="Item"/>
    <s v="sites/dmf/budget/Lists/NonProfit Tracker"/>
    <x v="0"/>
  </r>
  <r>
    <x v="0"/>
    <s v="Linden Resources, Inc."/>
    <s v="​Vocational/Habilitation Services"/>
    <s v="​Vocational program for individuals with mental illnesses and intellectual disabilities"/>
    <x v="9"/>
    <x v="1"/>
    <s v="La Voyce Reid"/>
    <s v="General Fund"/>
    <s v="101.434000.53206.0000.0000.0000_x000a_101.456000.53206.0000.0000.M425_x000a_101.456000.53206.0000.0000.M430_x000a_101.456000.53206.0000.0000.M460_x000a_101.456000.53206.0000.0000.M465"/>
    <m/>
    <n v="379600"/>
    <n v="0"/>
    <x v="64"/>
    <s v="16-323-5-R"/>
    <s v="_x000a_Rider"/>
    <s v="_x000a_​RFP (Rider)"/>
    <s v="RFP"/>
    <s v="_x000a_4/1/16-6/30/17​"/>
    <s v="​FY13-14 - $346,297_x000a_FY15 - $362,054_x000a_FY16 - $379,600"/>
    <s v="FY 2006"/>
    <s v="FY16 - CPI contract"/>
    <s v="Yes"/>
    <s v="-Monthly state performance utilization reports and referral reports_x000a_-quarterly individual service plan progress reports_x000a_-annual outcome measures report_x000a_-critical incident report and internal investigation reports as they occur"/>
    <s v="None"/>
    <s v="Disability Advisory Commission;_x000a_Commission on Aging; _x000a_Community Services Board"/>
    <s v="County residents with intellectual disabilities "/>
    <d v="2016-08-01T13:17:04"/>
    <s v="_x000a_https://arlingtonva.sharepoint.com/sites/dmf/budget/Lists/NonProfit%20Tracker/Attachments/95/16-323-5-R%20%20%20Linden%20Resources%20Rider%20Agreement.pdf"/>
    <s v="https://arlingtonva.sharepoint.com/sites/dmf/budget/Lists/NonProfit%20Tracker/Attachments/95/16-323-5-R%20%20%20Linden%20Resources%20Rider%20Agreement.pdf"/>
    <m/>
    <m/>
    <s v="Rider"/>
    <s v="Yes"/>
    <s v="Yes"/>
    <s v="_x000a_​NB-$0 budget in PSB."/>
    <s v="NMB-07/08/2016"/>
    <s v="_x000a_​NB-metrics start in Fairfax agreement, section 7.3."/>
    <s v="_x000a_​NB-ask about budget location. Dept. Answer - Account codes modified in column H. The ACCs entered are where the expenses are charged, all budget is currently maintained in 101.456000.53206.0.0.0. The tasks listed are used for the electronic health record reporting. Please note that NA 434000 is no longer used, all charges posted to NA 437405 going forward. Also the ACC 101.433500.53211.0000.4440.M320 was a one time task for this vendor to complete a print job, not associated with the agreement and should not be included."/>
    <s v="Item"/>
    <s v="sites/dmf/budget/Lists/NonProfit Tracker"/>
    <x v="1"/>
  </r>
  <r>
    <x v="0"/>
    <s v="Linden Resources, Inc."/>
    <s v="Vocational/Habilitation Services "/>
    <s v="​Vocational/habilitation services for clients with mental illness providing employment opportunities in group and supported environments"/>
    <x v="9"/>
    <x v="1"/>
    <s v="Jose Campos"/>
    <s v="General Fund"/>
    <s v="101.456000.52155.0000.3300.1430"/>
    <m/>
    <n v="39879"/>
    <n v="0"/>
    <x v="65"/>
    <s v="335-10-10"/>
    <s v="_x000a_Rider"/>
    <s v="(RFP (Rider)"/>
    <s v="RFP"/>
    <s v="_x000a_7/1/16 - 6/30/17"/>
    <s v="FY13 - $39,714_x000a_FY14 - $35,462_x000a_FY15-16 - $39,879"/>
    <s v="Unknown"/>
    <s v="_x000a_Amount was adjusted lower in FY17 due to the transitioning the non-profit ending the services in FY17."/>
    <s v="Yes"/>
    <s v="Program manager s track progress of clients through case management."/>
    <s v="_x000a_​Decreased usage due to less demand of clients."/>
    <s v="_x000a_Community Services Board"/>
    <s v="Community Service Board (CSB), Behavioral Health Division (BHD) clients"/>
    <d v="2016-08-01T12:50:00"/>
    <s v="_x000a_https://arlingtonva.sharepoint.com/sites/dmf/budget/Other%20Budget%20Documents/20160509174321845.pdf"/>
    <s v="https://arlingtonva.sharepoint.com/sites/dmf/budget/Other%20Budget%20Documents/20160509174321845.pdf"/>
    <m/>
    <m/>
    <s v="Contract"/>
    <s v="Yes"/>
    <s v="Yes"/>
    <s v="_x000a_NB-​$0 budget in PSB."/>
    <s v="NMB-7/7/16"/>
    <m/>
    <s v="_x000a_​rider agreement has been requested from purchasing; why are there two lines that sound like they are for the same service?"/>
    <s v="Item"/>
    <s v="sites/dmf/budget/Lists/NonProfit Tracker"/>
    <x v="1"/>
  </r>
  <r>
    <x v="0"/>
    <s v="Literacy Council of Northern Virginia"/>
    <s v="Literacy Programs"/>
    <s v="_x000a_Serves ~1,500 beginning-level English language and literacy adult learners"/>
    <x v="0"/>
    <x v="3"/>
    <s v="Joseph Barksdale"/>
    <s v="Regional Contributions"/>
    <s v="101.456060.91104.0000.0000.0000"/>
    <m/>
    <n v="23457"/>
    <n v="0"/>
    <x v="66"/>
    <m/>
    <s v="EP"/>
    <s v="_x000a_​The Literacy Council sends an annual funding request to the Libraries Department with any supplemental information to support their funding request. The funding request is then approved by the County Board"/>
    <s v="_x000a_​Internal Department Review"/>
    <s v="_x000a_7/1/16 - 6/30/17"/>
    <s v="FY13-14 - $23,225_x000a_FY15-16 - $23,457"/>
    <s v="1970s"/>
    <s v="FY14 - $232 for a standard increase"/>
    <s v="Yes"/>
    <s v="# of participants who attained customer service skills;_x000a_# of participants attained wellness and healthy lifestyles;_x000a_# of students who entered employment; _x000a_# who enrolled in additional education;_x000a_# improved employability  and technology skills; _x000a_# of students with increased involvement in their children's education; _x000a_# of students with increased involvement in community activities; _x000a_# who retained employment and strengthened family."/>
    <s v="None"/>
    <s v="None"/>
    <s v="Citizens who are non-native speakers and their family members."/>
    <d v="2016-07-28T09:45:13"/>
    <s v="_x000a_None"/>
    <m/>
    <m/>
    <m/>
    <s v="Exempt Purchase"/>
    <s v="Yes"/>
    <s v="No"/>
    <s v="_x000a_​NB-budget matches PSB."/>
    <s v="JWB-7/6"/>
    <m/>
    <m/>
    <s v="Item"/>
    <s v="sites/dmf/budget/Lists/NonProfit Tracker"/>
    <x v="4"/>
  </r>
  <r>
    <x v="0"/>
    <s v="Marine Corps Marathon"/>
    <s v="Marine Corps Marathon"/>
    <s v="Marine Corps Marathon is an annual marathon composed of 30,000 runners held in Arlington and Washington D.C.  AED facilitates an annual County event sponsorship along with coordination of in-kind services from many County departments. "/>
    <x v="3"/>
    <x v="5"/>
    <s v="Emily Cassell"/>
    <s v="Non-Departmental"/>
    <s v="101.434000.91102.0000.0000.0000"/>
    <s v="In-kind services offered from many County departments including AED, DES, ACPD, ACFD and DPR.        "/>
    <n v="55000"/>
    <m/>
    <x v="67"/>
    <m/>
    <s v="EP"/>
    <s v="Marine Corps Marathon staff presents a funding and in-kind services agreement each year."/>
    <s v="AED will compare agreement with the previous year and review with the County Attorney's office. AED determines changes in promotional events, post-race events, sponsorships and other meaningful event changes. Collectively the parties both agree to a set of in-kind services provided by the county. "/>
    <s v="_x000a_7/1/16 - 6/30/17"/>
    <s v="FY11-16- $55,000"/>
    <s v="FY 2006"/>
    <s v="N/A"/>
    <s v="Yes"/>
    <s v="AED tracks hotel average daily rate and occupancy during the event dates to determine the events impact on local tourism. "/>
    <s v="None"/>
    <s v="_x000a_​Economic Development Commission"/>
    <s v="County hotels, local businesses, and event attendees"/>
    <d v="2016-08-15T00:00:00"/>
    <s v="Yes"/>
    <s v="https://arlingtonva.sharepoint.com/sites/dmf/budget/_layouts/15/guestaccess.aspx?guestaccesstoken=ASsp6Ui537xTt1RW%2fDg6KYLZLsgo1uf0RWzxfXC7xn8%3d&amp;docid=2_105092e273999447287fe7f57d8bb54ec&amp;rev=1"/>
    <m/>
    <m/>
    <s v="MOU"/>
    <s v="No"/>
    <m/>
    <s v="Paid out of NON-D"/>
    <s v="JWB-8/8"/>
    <s v="8/8  waiting on funding information"/>
    <m/>
    <m/>
    <m/>
    <x v="3"/>
  </r>
  <r>
    <x v="0"/>
    <s v="Mary Marshall Memorial Scholarship"/>
    <s v="​Mary Marshall Scholarship Fund"/>
    <s v="The Mary Marshall Memorial Scholarship was established by the Arlington County Board in 1994 to honor the memory of Mary Marshall"/>
    <x v="0"/>
    <x v="10"/>
    <s v="Joseph Barksdale"/>
    <s v="Regional Contributions"/>
    <s v="101.456004.91104.0000.0000.0000"/>
    <m/>
    <n v="12600"/>
    <n v="0"/>
    <x v="68"/>
    <m/>
    <s v="EP"/>
    <s v="_x000a_​A funding request is sent to the County Manager's Office for consideration and approval by the County Board."/>
    <s v="_x000a_​Internal Department Review"/>
    <s v="_x000a_7/1/16 - 6/30/17"/>
    <s v="FY12-16 - $12,600"/>
    <s v="FY 1994"/>
    <s v="FY12 - The scholarship fund was adjusted to allow for an additional scholarship recipient and the fund is at its current amount of $12,600 with eight scholarships offered each year"/>
    <s v="Yes"/>
    <s v="The scholarship fund is managed through the Arlington Community Foundation who monitors: _x000a_# of qualified applications they receive annually;_x000a_# of current student grantees who apply for an additional year of scholarship;_x000a_GPA #'s of the scholarship grantees;_x000a_the graduation rate of the scholarship students. The demographics of both the applicants and grantees are also monitored to ensure they both mirror the unique demographic of Arlington County."/>
    <s v="None"/>
    <s v="_x000a_​Arlington Community Foundation"/>
    <s v="Scholarship recipients"/>
    <d v="2016-07-28T09:59:00"/>
    <s v="_x000a_https://arlingtonva.sharepoint.com/sites/dmf/budget/Lists/NonProfit%20Tracker/Attachments/142/Mary%20Marshall%20Scholarship%20Fund%20Agreement%20FY15.pdf"/>
    <s v="https://arlingtonva.sharepoint.com/sites/dmf/budget/Lists/NonProfit%20Tracker/Attachments/142/Mary%20Marshall%20Scholarship%20Fund%20Agreement%20FY15.pdf"/>
    <m/>
    <m/>
    <s v="Memorandum of Understanding"/>
    <s v="No"/>
    <s v="Yes"/>
    <m/>
    <s v="JWB-7/6"/>
    <m/>
    <m/>
    <s v="Item"/>
    <s v="sites/dmf/budget/Lists/NonProfit Tracker"/>
    <x v="4"/>
  </r>
  <r>
    <x v="0"/>
    <s v="MVLE, Inc."/>
    <s v="​Vocational/Habilitation Services"/>
    <s v="​Custodial services and automobile cleaning/detailing services provided to the County with Department of Human Services clients with a primary diagnosis of intellectual and developmental disabilities. Also provides day support and employment services to individuals with intellectual and developmental disabilities."/>
    <x v="9"/>
    <x v="1"/>
    <s v="La Voyce Reid"/>
    <s v="General Fund"/>
    <s v="101.456000.53206.0000.0000.M425_x000a_101.456000.53206.0000.0000.M465_x000a_101.456000.53206.0000.0000.M460_x000a_101.456000.53206.0000.0000.M430"/>
    <m/>
    <n v="444735"/>
    <n v="0"/>
    <x v="69"/>
    <s v="16-323-6-R"/>
    <s v="_x000a_Rider"/>
    <s v="_x000a_​RFP (Rider)"/>
    <s v="RFP"/>
    <s v="_x000a_​4/1/16-6/30/17"/>
    <s v="​FY13 -14 - $279,079_x000a_FY15 - 16 - $444,735"/>
    <s v="FY 2013"/>
    <s v="FY16 - CPI contract"/>
    <s v="Yes"/>
    <s v="-Monthly state performance utilization reports and referral reports_x000a_-quarterly individual service plan progress reports_x000a_-annual outcome measures report_x000a_-critical incident report and internal investigation reports as they occur"/>
    <s v="None"/>
    <s v="Disability Advisory Commission;_x000a_Commission on Aging; _x000a_Community Services Board"/>
    <s v="County residents with intellectual disabilities"/>
    <d v="2016-08-01T13:17:14"/>
    <s v="_x000a_https://arlingtonva.sharepoint.com/sites/dmf/budget/Lists/NonProfit%20Tracker/Attachments/96/16-323-6-R%20%20%20MVLE%20Rider%20Agreement.pdf"/>
    <s v="https://arlingtonva.sharepoint.com/sites/dmf/budget/Lists/NonProfit%20Tracker/Attachments/96/16-323-6-R%20%20%20MVLE%20Rider%20Agreement.pdf"/>
    <m/>
    <m/>
    <s v="Rider"/>
    <s v="Yes"/>
    <s v="Yes"/>
    <s v="_x000a_NB-$0 budget in PSB."/>
    <s v="NMB-07/11/2016"/>
    <s v="_x000a_​NB-For metrics, see Fairfax agreement under section 7.3 (starts on page 24 of the contract pdf)."/>
    <s v="_x000a_​NB-ask about budget location. Dept. Answer -  The ACCs entered are where the expenses are charged, all budget is currently maintained in 101.456000.53206.0.0.0. The tasks are used for the electronic health record reporting. This one is on a month to month but will be re-bid in July."/>
    <s v="Item"/>
    <s v="sites/dmf/budget/Lists/NonProfit Tracker"/>
    <x v="1"/>
  </r>
  <r>
    <x v="0"/>
    <s v="National Rehabilitation and Rediscovery Foundation"/>
    <s v="​Dance and Movement Workshop"/>
    <s v="Provides dance and movement workshops to Arlington County Residents with mobility and sensory-based disabilities to increase their physical and psychosocial health and recreational opportunities"/>
    <x v="9"/>
    <x v="7"/>
    <s v="Anthonia Sowho"/>
    <s v="Regional Contributions"/>
    <s v="101.456071.91104.0000.0000.0000"/>
    <m/>
    <n v="11059"/>
    <n v="0"/>
    <x v="70"/>
    <m/>
    <s v="EP"/>
    <s v="Biennial application and request for proposal"/>
    <s v="​Application is reviewed by the Disability Advisory Commission."/>
    <s v="_x000a_7/1/16 - 6/30/17"/>
    <s v="FY10-13 - $10,646_x000a_FY14-16 - $11,059"/>
    <s v="FY 2001"/>
    <s v="_x000a_FY14, general increase for services"/>
    <s v="Yes"/>
    <s v="-Organization must provide 30-32 dance/movement sessions and a combination of 8-10 workshops annually for Arlington County residents with physical and sensory-based disabilities.  _x000a_-Through program evaluations, 90% of participants will report an improvement from the program in at least one of the following categories:  balance and coordination, overall flexibility and mobility, self-confidence, functional independence, community integration especially with mobility issues, social competency skills, group interaction, and cognitive processing skills. _x000a_-Information presentations will be facilitated at public forums and professional conferences with a goal of 4 per year."/>
    <s v="None"/>
    <s v="Disability Advisory Commission"/>
    <s v="Residents with mobility and sensory based disabilities, their family members, the community"/>
    <d v="2016-07-28T14:59:07"/>
    <s v="_x000a_None"/>
    <m/>
    <m/>
    <m/>
    <s v="Exempt Purchase"/>
    <s v="No"/>
    <s v="No"/>
    <s v="_x000a_​NB-budget matches PSB."/>
    <s v="JWB-7/6"/>
    <s v="need agreement, may want to reduce performance metrics"/>
    <m/>
    <s v="Item"/>
    <s v="sites/dmf/budget/Lists/NonProfit Tracker"/>
    <x v="4"/>
  </r>
  <r>
    <x v="0"/>
    <s v="Neighborhood Health"/>
    <s v="​Dental Services"/>
    <s v="Provide dental care for clients for insured Arlington residents aged 3 - 59 for two days a week"/>
    <x v="1"/>
    <x v="1"/>
    <s v="Errol Chin-Loy"/>
    <s v="In-Kind Contribution"/>
    <s v="_x000a_​N/A"/>
    <s v="Use of County Space"/>
    <n v="0"/>
    <n v="0"/>
    <x v="2"/>
    <m/>
    <s v="_x000a_MOU"/>
    <s v="_x000a_A funding request is sent to department during the budget process._x000a_"/>
    <s v="_x000a_​Board Award"/>
    <s v="_x000a_7/1/16 - 6/30/17"/>
    <s v="N/A"/>
    <s v="N/A"/>
    <s v="_x000a_​None"/>
    <s v="_x000a_No"/>
    <s v="None"/>
    <s v="None"/>
    <s v="None"/>
    <s v="Insured residents aged 3 - 59"/>
    <d v="2016-08-01T12:56:27"/>
    <s v="_x000a_https://arlingtonva.sharepoint.com/sites/dmf/budget/NonProfit%20Agreement%20Library/NeighborhoodHealth-DHS-PHD-MOA.pdf"/>
    <s v="https://arlingtonva.sharepoint.com/sites/dmf/budget/NonProfit%20Agreement%20Library/NeighborhoodHealth-DHS-PHD-MOA.pdf"/>
    <m/>
    <m/>
    <s v="Memorandum of Understanding"/>
    <s v="No"/>
    <s v="No"/>
    <s v="_x000a_​NB-n/a, in-kind contribution."/>
    <s v="NMB-07/08/2016"/>
    <s v="_x000a_​NB-no MOU attached. Don't understand community stakeholder explanation."/>
    <s v="_x000a_​NB-how is this grouped connected to Arlington Free Clinic? it looks like they both provide dental services using DHS space.  Please elaborate on your community stakeholders. Not connected to Arlington Free Clinic, just use DHS space on different days of the week."/>
    <s v="Item"/>
    <s v="sites/dmf/budget/Lists/NonProfit Tracker"/>
    <x v="3"/>
  </r>
  <r>
    <x v="0"/>
    <s v="Northern Virginia Dental Clinic"/>
    <s v="Dental Services"/>
    <s v="Oral health care services for low-income, uninsured and under-served residents in Arlington and Northern Virginia"/>
    <x v="1"/>
    <x v="0"/>
    <s v="Rolda Nedd"/>
    <s v="Community Development Fund"/>
    <s v="101.456300.72409.0000.CS17.6DDC"/>
    <m/>
    <n v="0"/>
    <n v="20000"/>
    <x v="8"/>
    <m/>
    <s v="EP"/>
    <s v="​Applied to the Community Development Fund"/>
    <s v="CDCAC"/>
    <s v="_x000a_7/1/16 - 6/30/17"/>
    <s v="​FY15 - $16,000_x000a_FY16 - $0 (did not apply)"/>
    <s v="FY 2015"/>
    <s v="_x000a_FY17 - funding increased for organizations receiving less than $20,000."/>
    <s v="Yes"/>
    <s v="# new patients accepted into the program_x000a_# and % of accepted clients who successfully receive dental care and achieve improved oral health_x000a_# hours expected service from recruited professionals (dentists and hygienists)                      _x000a_% customer service survey completed/client satisfaction            _x000a_Total dollar value of in-kind services or donated goods"/>
    <s v="None"/>
    <s v="Community Development Citizens Advisory Committee"/>
    <s v="Low income persons in need of dental care"/>
    <d v="2016-08-01T12:53:17"/>
    <s v="_x000a_https://arlingtonva.sharepoint.com/sites/dmf/budget/NonProfit%20Agreement%20Library/Northern%20Virginia%20Dental%20Clinic-Dental%20Clinic-CPHD-FY15%20Agreement.docx?d=w5cc2ca1aab32477b8d4b271a5eb5963e_x000a_ "/>
    <s v="https://arlingtonva.sharepoint.com/sites/dmf/budget/NonProfit%20Agreement%20Library/Northern%20Virginia%20Dental%20Clinic-Dental%20Clinic-CPHD-FY15%20Agreement.docx?d=w5cc2ca1aab32477b8d4b271a5eb5963e"/>
    <m/>
    <m/>
    <s v="General Fund Grant Agreement"/>
    <s v="Yes"/>
    <s v="No"/>
    <s v="_x000a_​NB-budget matches the FY17 CD Fund table; money is budgeted to task after adoption."/>
    <s v="NMB-07/07/2016"/>
    <s v="_x000a_​NB-take out &quot;CSBG to&quot; from the description services (copy error). Don't see agreement attached. Check to see if any commissions should be added (Health Systems one maybe)."/>
    <m/>
    <s v="Item"/>
    <s v="sites/dmf/budget/Lists/NonProfit Tracker"/>
    <x v="0"/>
  </r>
  <r>
    <x v="0"/>
    <s v="Northern Virginia Dental Clinic"/>
    <s v="Dental Services"/>
    <s v="​Dental services for low income adults referred by DHS staff"/>
    <x v="1"/>
    <x v="1"/>
    <s v="Diane Alvira"/>
    <s v="General Fund"/>
    <s v="101.437405.51108.0000.0000.NVDC"/>
    <m/>
    <n v="25250"/>
    <n v="0"/>
    <x v="71"/>
    <s v="16-392"/>
    <s v="_x000a_MOU"/>
    <s v="A funding request is sent to the department during the budget process. Organization may choose to contact and/or submit a funding request to the County Board."/>
    <s v="_x000a_​Board Award"/>
    <s v="_x000a_7/1/16 - 6/30/17"/>
    <s v="FY13-14 - $35,000_x000a_FY15 - $35,250_x000a_FY16 - $25,250"/>
    <s v="FY 1994"/>
    <s v="FY16 - moved to Fairfax County, while still serving Arlington residents, we are no longer responsible for the same support of rental expenses. Decreased $10,000 for rent, which was not included in the organization's request for funding.  Remaining $25,250 funds dentist's salary."/>
    <s v="Yes"/>
    <s v="Provider makes available 13 dental appointments per month to patients referred by DHS."/>
    <s v="None"/>
    <s v="_x000a_​Economic Development Commission"/>
    <s v="Low-to-moderate income households in need of dental services, uninsured people"/>
    <d v="2016-08-01T12:55:31"/>
    <s v="_x000a_https://arlingtonva.sharepoint.com/sites/dmf/budget/Other%20Budget%20Documents/Northern%20Virginia%20Dental%20Clinic-FY%202013%20Agreement.pdf"/>
    <s v="https://arlingtonva.sharepoint.com/sites/dmf/budget/Other%20Budget%20Documents/Northern%20Virginia%20Dental%20Clinic-FY%202013%20Agreement.pdf"/>
    <m/>
    <m/>
    <s v="Memorandum of Agreement"/>
    <s v="Yes"/>
    <s v="Yes"/>
    <s v="_x000a_​NB-FY17 budget is higher in PSB ($36,100)."/>
    <s v="NMB-07/08/2016"/>
    <s v="_x000a_​NB-no metrics. Purchasing authority is an EP from CY 2012.  Authorized funding level and workload are different than current funding level and workload."/>
    <s v="_x000a_​NB-is this in the purchasing pipeline for review? Dept. Answer - Now MOA with number 16-392. Columns M and N updated. Metrics added, column W updated. This is part of a regional agreement with the Northern Virginia Dental Society, Northern Virginia Dental Clinic, Fairfax Counties and Cities of Alexandria, Fairfax and Falls Church - Agreement attached. Purchasing Authority, column M updated. In FY16 the Clinic moved to Fairfax County, while still serving Arlington residents, we are no longer responsible for the same support of rental expenses."/>
    <s v="Item"/>
    <s v="sites/dmf/budget/Lists/NonProfit Tracker"/>
    <x v="3"/>
  </r>
  <r>
    <x v="0"/>
    <s v="Northern Virginia Family Service (NVFS)"/>
    <s v="​Emergency Needs Grant"/>
    <s v="​Limited financial assistance for Arlington County residents who visit the nonprofit for services"/>
    <x v="5"/>
    <x v="1"/>
    <s v="Heather Venner"/>
    <s v="General Fund"/>
    <s v="101.437405.51108.ENF.1000.5132"/>
    <m/>
    <n v="8797"/>
    <n v="0"/>
    <x v="72"/>
    <s v="201-11-1"/>
    <s v="EP"/>
    <s v="A funding request is sent to the department during the budget process. Organization may choose to contact and/or submit a funding request to the County Board."/>
    <s v="_x000a_​Board Award"/>
    <s v="_x000a_7/1/16 - 6/30/17"/>
    <s v="FY13-14 - $8,710_x000a_FY15-16 - $8,797"/>
    <s v="FY 2004"/>
    <s v="FY15 - increase of $87 to cover higher cost of providing services"/>
    <s v="Yes"/>
    <s v="# individuals receiving financial assistance"/>
    <s v="None"/>
    <s v="_x000a_​Economic Development Commission"/>
    <s v="Low-to-moderate income households"/>
    <d v="2016-08-01T12:55:45"/>
    <s v="_x000a_https://arlingtonva.sharepoint.com/sites/dmf/budget/Other%20Budget%20Documents/Norther%20Virginia%20Family%20Services,%20Inc.%20Emergency%20Needs%20Grant%20201-11-1%20FY17%20Contract.pdf"/>
    <s v="https://arlingtonva.sharepoint.com/sites/dmf/budget/Other%20Budget%20Documents/Norther%20Virginia%20Family%20Services,%20Inc.%20Emergency%20Needs%20Grant%20201-11-1%20FY17%20Contract.pdf"/>
    <m/>
    <m/>
    <s v="EP"/>
    <s v="Yes"/>
    <m/>
    <s v="_x000a_​NB-budget matches PSB."/>
    <s v="NMB-07/08/2016"/>
    <s v="_x000a_​NB-no metrics provided, contract attached is renewal only."/>
    <s v="_x000a_​NB-why did the budget increase in FY 2015 (increased cost of doing business)? Dept. Answer FY2015 addition - increased cost of doing business; metrics for emergency needs, column W updated. See page 3 of attached agreement."/>
    <s v="Item"/>
    <s v="sites/dmf/budget/Lists/NonProfit Tracker"/>
    <x v="3"/>
  </r>
  <r>
    <x v="0"/>
    <s v="Northern Virginia Family Service (NVFS)"/>
    <s v="​Intervention, Prevention, and Education (IPE) Program"/>
    <s v="Two caseworkers provide community-based services to youth at risk for gang involvement"/>
    <x v="1"/>
    <x v="8"/>
    <s v="Robert Vilchez"/>
    <s v="General Fund"/>
    <s v="101.438200.20601.0000.0000.0000​"/>
    <m/>
    <n v="90000"/>
    <n v="0"/>
    <x v="73"/>
    <s v="745-12 (this was the number in the old system)"/>
    <s v="EP"/>
    <s v="_x000a_​The organization began work with Arlington under a federal grant obtained by the Northern Virginia Regional Gang Task Force.  When the grant ran out, the County stepped in and provided one-time funding.  With more lobbying, IPE was included in JDR's base budget. "/>
    <s v="_x000a_​Dept. Internal Review which includes minimum quarterly meetings with the vendor and program staff to review changes in staffing changes in population, new and existing client progress, NVFS also provides a verbal report at bi-monthly Gang Prevention Task Force meetings."/>
    <s v="_x000a_7/1/16 - 6/30/17"/>
    <s v="FY12-16 - $90,000"/>
    <s v="FY 2012"/>
    <s v="N/A"/>
    <s v="_x000a_No"/>
    <s v="None"/>
    <s v="_x000a_​Increase in funding will be sought to cover rising personnel and non-personnel expenses."/>
    <s v="Arlington Gang Prevention Task Force_x000a_Northern Virginia Regional Gang Task Force"/>
    <s v="Low income families (parents, children, teens) in needy areas, especially at west end of Columbia Pike"/>
    <d v="2016-08-01T10:06:03"/>
    <s v="_x000a_https://arlingtonva.sharepoint.com/sites/dmf/budget/Other%20Budget%20Documents/359-10%20FY17%20Contract%20Renewal%20Notice.pdf"/>
    <m/>
    <m/>
    <m/>
    <s v="None"/>
    <s v="Yes"/>
    <s v="No"/>
    <s v="_x000a_$0 budgeted in FY17 in PSB."/>
    <s v="NMB-07/07/16"/>
    <s v="_x000a_​NB-Type of Agreement fieldis empty. Purchasing authority lists an old agreement number. Need to check with purchasing about what type of agreement is in place for this work. Need to clean up funding history explanation. Community stakeholder filed should be condensed, currently reads like an impact statement (maybe add that info to the description of services area instead)."/>
    <s v="_x000a_​NB-Is nonprofit name actually Northern Virginia Family Services versus Northern Virginia Family (yes).  Any additional information about the purchasing agreement used to procure these services.  What steps are involved in the dept. internal review process? Metrics field says this info will be added later, do they have that info now? There is no budget in the ACC provided, can you clarify the funding source for this nonprofit?"/>
    <s v="Item"/>
    <s v="sites/dmf/budget/Lists/NonProfit Tracker"/>
    <x v="3"/>
  </r>
  <r>
    <x v="0"/>
    <s v="Northern Virginia Family Service (NVFS)"/>
    <s v="​Training Futures"/>
    <s v="Administers six-month program that teaches job skills and offers post-secondary education credentials to economically disadvantaged, unemployed, or underemployed, adults"/>
    <x v="0"/>
    <x v="0"/>
    <s v="Rolda Nedd"/>
    <s v="Community Development Fund"/>
    <s v="206.456300.72405.0000.0642.6KNV"/>
    <m/>
    <n v="0"/>
    <n v="20000"/>
    <x v="8"/>
    <m/>
    <s v="EP"/>
    <s v="​Applied to the Community Development Fund"/>
    <s v="CDCAC"/>
    <s v="_x000a_7/1/16 - 6/30/17"/>
    <s v="FY15-16 - $18,000"/>
    <s v="FY 2010"/>
    <s v="FY17 - additional funds were given to agencies who requested more than $20K, but who have received less than $20,000 for a period of years."/>
    <s v="Yes"/>
    <s v="# new participants enrolled in program_x000a_# participants who complete training_x000a_# participants who secure and maintain employment for 90+ days _x000a_# participants who experience wage gain within 3 months of graduation._x000a_# participants who will obtain college credit_x000a_% completion of customer service surveys completed/client satisfaction_x000a_Average wage at placement"/>
    <s v="None"/>
    <s v="Community Development Citizens Advisory Commission"/>
    <s v="Low-to-moderate income persons with limited income potential"/>
    <d v="2016-08-01T12:12:42"/>
    <s v="_x000a_https://arlingtonva.sharepoint.com/sites/dmf/budget/Lists/NonProfit%20Tracker/Attachments/16/NVFS%20-%20training%20futures.pdf"/>
    <s v="https://arlingtonva.sharepoint.com/sites/dmf/budget/Lists/NonProfit%20Tracker/Attachments/16/NVFS%20-%20training%20futures.pdf"/>
    <m/>
    <m/>
    <s v="General Fund Grant Agreement"/>
    <s v="Yes"/>
    <s v="Yes"/>
    <s v="_x000a_​NB-budget matches the FY17 CD Fund table; money is budgeted to task after adoption."/>
    <s v="NMB-07/07/2016"/>
    <s v="_x000a_​NB-funding history only goes bak to FY 2015, but the group originally got funding in FY 2010. Check CD fund table for history. Explanation for lasting funding increase is a bit confusing. Community stakeholders are listed as low and moderate income persons with limited income potential.  why is it limited (due to education, skill sets, job experience)? How does contrast with high -potential adults in the program description services."/>
    <s v="_x000a_On funding history question - From FY 2010 to Fy 2014 NVFS Training Futures was funded through other funding sources. Training is targeted and entry level jobs, clerical keep high potential adult."/>
    <s v="Item"/>
    <s v="sites/dmf/budget/Lists/NonProfit Tracker"/>
    <x v="0"/>
  </r>
  <r>
    <x v="0"/>
    <s v="Northern Virginia Family Service (NVFS)"/>
    <s v="Hispanic Committee Grant"/>
    <s v="​Information and referral, employment, legal, housing, translation/interpretation, social and support services to the Spanish-speaking residents of Arlington County"/>
    <x v="12"/>
    <x v="1"/>
    <s v="Heather Venner"/>
    <s v="Regional Contributions"/>
    <s v="101.456013.91104.0000.0000.0000"/>
    <m/>
    <n v="295626"/>
    <n v="0"/>
    <x v="74"/>
    <s v="229-11"/>
    <s v="EP"/>
    <s v="A funding request is sent to the department during the budget process. Organization may choose to contact and/or submit a funding request to the County Board."/>
    <s v="Regional Contribution"/>
    <s v="_x000a_7/1/16 - 6/30/17"/>
    <s v="FY2013 - $292,699;_x000a_FY2014 - $292,699;_x000a_FY2015 - $295,626;_x000a_FY2016 - $295,626_x000a_"/>
    <s v="FY 1999"/>
    <s v="FY15 - $2,927 to continue services"/>
    <s v="Yes"/>
    <s v="% of clients served who access one or more services after help with information and referral_x000a_# / % of clients who remain financially stable after six months;_x000a_# / % of people who receive financial literacy who achieve their financial goals;_x000a_similar goals listed for employment and legal service offerings."/>
    <s v="None"/>
    <s v="None"/>
    <s v="Arlington's households in need of services or referrals, emphasis on services in the Spanish language"/>
    <d v="2016-07-28T15:33:20"/>
    <s v="_x000a_https://arlingtonva.sharepoint.com/sites/dmf/budget/Other%20Budget%20Documents/Norther%20Virginia%20Family%20Services,%20Inc.%20Hispanic%20Committee%20Grant%20229-11%20FY17%20Contract.pdf"/>
    <s v="https://arlingtonva.sharepoint.com/sites/dmf/budget/Other%20Budget%20Documents/Norther%20Virginia%20Family%20Services,%20Inc.%20Hispanic%20Committee%20Grant%20229-11%20FY17%20Contract.pdf"/>
    <m/>
    <m/>
    <s v="General Fund Grant Agreement"/>
    <s v="Yes"/>
    <s v="Yes"/>
    <s v="_x000a_​NB-budget matches PSB."/>
    <s v="JWB-7/6"/>
    <s v="_x000a_​NB-contract renewal attached only, no metrics provided."/>
    <m/>
    <s v="Item"/>
    <s v="sites/dmf/budget/Lists/NonProfit Tracker"/>
    <x v="4"/>
  </r>
  <r>
    <x v="0"/>
    <s v="Northern Virginia Family Service (NVFS)"/>
    <s v="Money Management​"/>
    <s v="​Assistance with tracking and paying bills for seniors no longer able to do so for themselves due to disabling illnesses"/>
    <x v="2"/>
    <x v="1"/>
    <s v="Maimoona Bah-Duckenfield"/>
    <s v="General Fund"/>
    <s v="101.437405.53101.AAAP.4000.4027 101.437405.53101.AAAP.4020.4027 101.437405.53102.AAAP.4000.4027 101.437405.53102.AAAP.4020.4027​"/>
    <m/>
    <n v="37610"/>
    <n v="0"/>
    <x v="75"/>
    <s v="244-11"/>
    <s v="EP"/>
    <s v="A request is sent to the County Board during the budget process."/>
    <s v="_x000a_​Board Award"/>
    <s v="_x000a_7/1/16 - 6/30/17"/>
    <s v="​FY13-14 - $37,238_x000a_FY15-16 - $37,610"/>
    <s v="FY 2007"/>
    <s v="FY15 - COLA ​"/>
    <s v="_x000a_No"/>
    <s v="None"/>
    <s v="None"/>
    <s v="_x000a_​Commission on Aging"/>
    <s v="Residents aged 60+ who need subsidized bill paying services"/>
    <d v="2016-08-01T13:17:58"/>
    <s v="_x000a_https://arlingtonva.sharepoint.com/sites/dmf/budget/Lists/NonProfit%20Tracker/Attachments/101/244-11%20Contract%20Renewal%20Notice%20FY17.pdf"/>
    <s v="https://arlingtonva.sharepoint.com/sites/dmf/budget/Lists/NonProfit%20Tracker/Attachments/101/244-11%20Contract%20Renewal%20Notice%20FY17.pdf"/>
    <m/>
    <m/>
    <s v="General Fund Grant Agreement"/>
    <s v="Yes"/>
    <s v="Yes"/>
    <s v="_x000a_NB-$0 budget in PSB."/>
    <s v="NMB-07/11/2016"/>
    <s v="_x000a_​Nb-type of agreement lists County Board. Contract renewal attached only, no metrics provided."/>
    <s v="_x000a_​NB-ask about budget location. Ask about FY 2015 budget increase. Dept. Answer - Account codes modified in column H. All budget is in 101.437405.53104.0.0.4027. We are no longer using NA 434000, all charges moving forward will be posted to NA 437405._x000a_Column N adjusted."/>
    <s v="Item"/>
    <s v="sites/dmf/budget/Lists/NonProfit Tracker"/>
    <x v="3"/>
  </r>
  <r>
    <x v="0"/>
    <s v="Northern Virginia Family Service (NVFS)"/>
    <s v="Healthy Families Arlington Program​"/>
    <s v="​Promotes health, early stimulation, and nurturing of children ages 0-5 in families at risk of poor outcomes through home visitation as an effort to prevent child abuse and neglect"/>
    <x v="1"/>
    <x v="1"/>
    <s v="Tabitha Kelly"/>
    <s v="General Fund"/>
    <s v="101.438200.56001.0000.4B02.0000"/>
    <m/>
    <n v="323535"/>
    <n v="0"/>
    <x v="76"/>
    <s v="359-10"/>
    <s v="_x000a_Rider"/>
    <s v="RFP (Rider)"/>
    <s v="RFP"/>
    <s v="_x000a_7/1/16 - 6/30/17"/>
    <s v="​FY13-14 - $251,942_x000a_FY15 - $314,051_x000a_FY16 - $320,332"/>
    <s v="FY 2006"/>
    <s v="FY17 - CPI Increase"/>
    <s v="_x000a_No"/>
    <s v="None"/>
    <s v="None"/>
    <s v="None"/>
    <s v="Children aged 0-5"/>
    <d v="2016-08-01T13:27:07"/>
    <s v="_x000a_https://arlingtonva.sharepoint.com/sites/dmf/budget/Other%20Budget%20Documents/359-10%20FY17%20Contract%20Renewal%20Notice.pdf"/>
    <s v="https://arlingtonva.sharepoint.com/sites/dmf/budget/Other%20Budget%20Documents/359-10%20FY17%20Contract%20Renewal%20Notice.pdf"/>
    <m/>
    <m/>
    <s v="Rider"/>
    <s v="Yes"/>
    <s v="Yes"/>
    <s v="_x000a_NB-budget matches PSB."/>
    <s v="NMB-7/7/16"/>
    <s v="_x000a_​NB-can't open contract attachment.  Purchasing authority is listed s a contract number but type of agreement says General Fund Grant Agreement. Double-check to see if this is right. No metrics listed, check the contract."/>
    <s v="_x000a_Can't open contract, please resend via email. Purchasing authority and type of agreement appear inconsistent, please explain. Can't see metrics. Need to confirm whether there are any relevant commissions. Dept. answers -  Contract renewal document saved in SharePoint, please try again. Type of agreement updated to Rider Agreement, column N updated._x000a_No metrics available as the initial contract in not available, please ask Purchasing._x000a_No relevant commissions."/>
    <s v="Item"/>
    <s v="sites/dmf/budget/Lists/NonProfit Tracker"/>
    <x v="1"/>
  </r>
  <r>
    <x v="0"/>
    <s v="Northern Virginia Family Service (NVFS)"/>
    <s v="Early Head Start Program​"/>
    <s v="​Promotes healthy prenatal outcomes, enhances the development of very young children, and promotes healthy family functioning for children ages 4 weeks to 3 years old"/>
    <x v="1"/>
    <x v="1"/>
    <s v="Tabitha Kelly"/>
    <s v="General Fund"/>
    <s v="101.438200.56102.0000.4603.0000"/>
    <m/>
    <n v="28122"/>
    <n v="0"/>
    <x v="77"/>
    <m/>
    <s v="EP"/>
    <s v="_x000a_None_x000a_ "/>
    <s v="_x000a_​Internal Department Review"/>
    <s v="_x000a_7/1/16 - 6/30/17"/>
    <s v="FY13-14 - $27,028_x000a_FY15 - $27,298_x000a_FY16 - $27,844"/>
    <s v="FY 2004"/>
    <s v="FY17 - CPI Increase"/>
    <s v="_x000a_No"/>
    <s v="The center is required to meet the following criteria:  Head Start Performance Standards, Council of Accreditation of Agencies Serving Children and Families, Commonwealth of Virginia Minimum Standards for Licensed Child Care Standards and Arlington County child care licensing standards."/>
    <s v="None"/>
    <s v="None"/>
    <s v="Arlington children and families"/>
    <d v="2016-08-01T12:04:17"/>
    <s v="_x000a_https://arlingtonva.sharepoint.com/sites/dmf/budget/Other%20Budget%20Documents/NVFS%20Early%20Head%20Start.pdf"/>
    <s v="https://arlingtonva.sharepoint.com/sites/dmf/budget/Other%20Budget%20Documents/NVFS%20Early%20Head%20Start.pdf"/>
    <m/>
    <m/>
    <s v="Standard Form Agreement"/>
    <s v="Yes"/>
    <s v="Yes"/>
    <s v="_x000a_​NB-budget matches PSB."/>
    <s v="NMB-7/7/2016"/>
    <s v="_x000a_​NB-can't open agreement attachment."/>
    <m/>
    <s v="Item"/>
    <s v="sites/dmf/budget/Lists/NonProfit Tracker"/>
    <x v="1"/>
  </r>
  <r>
    <x v="0"/>
    <s v="Northern Virginia Resource Center for the Deaf and Hard of Hearing"/>
    <s v="Case Management​"/>
    <s v="Provides information and referral, case management, advocacy, and education services to individuals in the Northern Virginia metropolitan area who are deaf and hard of hearing"/>
    <x v="9"/>
    <x v="7"/>
    <s v="Anthonia Sowho"/>
    <s v="Regional Contributions"/>
    <s v="101.456064.91104.0000.0000.0000"/>
    <m/>
    <n v="48354"/>
    <n v="0"/>
    <x v="78"/>
    <m/>
    <s v="EP"/>
    <s v="_x000a_Biennial application and request for proposal."/>
    <s v="​Application is reviewed by the Disability Advisory Commission."/>
    <s v="_x000a_7/1/16 - 6/30/17"/>
    <s v="FY10 - $48,426_x000a_FY11-12 - $47,942_x000a_FY13-16 - $48,354"/>
    <s v="FY 1992"/>
    <s v="FY13 - General service funding increase"/>
    <s v="Yes"/>
    <s v="Part-time outreach specialist provides a minimum of 16 hours per week; _x000a_# of information and education presentations at County non-profit, social service, government organizations, and County meetings.;_x000a_NVRC's will continue its extensive email and newsletter services;_x000a_NVRC must allocate funds for development of a program serving non-English speakers with hearing loss and to emergency preparedness issues."/>
    <s v="None"/>
    <s v="Disability Advisory Commission"/>
    <s v="The community, persons with disabilities; specifically persons with hearing impairments and their families"/>
    <d v="2016-07-28T08:51:31"/>
    <s v="_x000a_None"/>
    <m/>
    <m/>
    <m/>
    <s v="Exempt Purchase"/>
    <s v="No"/>
    <s v="No"/>
    <s v="_x000a_​NB-budget matches PSB under regionals."/>
    <s v="JWB-7/6"/>
    <m/>
    <s v="_x000a_Need agreement to attach "/>
    <s v="Item"/>
    <s v="sites/dmf/budget/Lists/NonProfit Tracker"/>
    <x v="4"/>
  </r>
  <r>
    <x v="0"/>
    <s v="NOVASalud"/>
    <s v="​HIV/AIDS and STI Education"/>
    <s v="Provide HIV/AIDS and Sexually Transmitted Infections prevention education, via the &quot;Face to Face&quot; program, in Arlington Public Schools (APS)"/>
    <x v="1"/>
    <x v="1"/>
    <s v="Errol Chin-Loy"/>
    <s v="General Fund"/>
    <s v="101.437405.55110.0000.1000.0000"/>
    <m/>
    <n v="0"/>
    <n v="25000"/>
    <x v="13"/>
    <s v="16-045-X"/>
    <s v="_x000a_Sole Source"/>
    <s v="A funding request is sent to department and/or County Board during the budget process."/>
    <s v="_x000a_​Board Award"/>
    <s v="_x000a_7/1/16 - 6/30/17"/>
    <s v="FY16 - $25,000"/>
    <s v="FY 2016"/>
    <s v="N/A"/>
    <s v="Yes"/>
    <s v="The contractor submits quarterly reports related to the performance criteria (which are listed from Page 8 - 11 of the contract):_x000a_ 1. Quarterly results for each performance criteria_x000a_ 2. Cumulative Results per criteria"/>
    <s v="None"/>
    <s v="None"/>
    <s v="Residents, Arlington Public Schools"/>
    <d v="2016-08-01T12:56:22"/>
    <s v="_x000a_Original Contract:https://arlingtonva.sharepoint.com/sites/dmf/budget/NonProfit%20Agreement%20Library/NOVASalud-PHD-DHS-%2016-045-X.pdf_x000a_Contract Renewal:https://arlingtonva.sharepoint.com/sites/dmf/budget/Lists/NonProfit%20Tracker/Attachments/61/16-045-X%20FY17%20Contract%20Renewal_AmendmentNo.1.pdf"/>
    <s v="https://arlingtonva.sharepoint.com/sites/dmf/budget/NonProfit%20Agreement%20Library/NOVASalud-PHD-DHS-%2016-045-X.pdf"/>
    <s v="https://arlingtonva.sharepoint.com/sites/dmf/budget/Lists/NonProfit%20Tracker/Attachments/61/16-045-X%20FY17%20Contract%20Renewal_AmendmentNo.1.pdf"/>
    <m/>
    <s v="Sole Source"/>
    <s v="Yes"/>
    <s v="Yes"/>
    <s v="_x000a_​$0 budget in PSB. DHS using savings in base budget to accommodate request."/>
    <s v="NMB/07/08/2016"/>
    <s v="_x000a_​NB-contract renewal attached only, no metrics to see. Metric column has same info as Arl Pediatric Center.  Check to see if this a typo. Purchasing authority says Sole Source, but should this be a general fund grant agreement instead since the Board specifically chose to budget these funds?"/>
    <s v="_x000a_​NB-Metric column has same info as Arl Pediatric Center.  Check to see if this a typo. No, both are the same."/>
    <s v="Item"/>
    <s v="sites/dmf/budget/Lists/NonProfit Tracker"/>
    <x v="3"/>
  </r>
  <r>
    <x v="0"/>
    <s v="Offender Aid &amp; Restoration (OAR)"/>
    <s v="​Offender Aid &amp; Restoration (OAR)"/>
    <s v="​Community-based corrections and rehabilitation services to adult offenders and ex-offenders as well as community service placement and supervision for juveniles and adults"/>
    <x v="1"/>
    <x v="9"/>
    <s v="Patti Richards"/>
    <s v="Regional Contributions"/>
    <s v="101.456022.91104.0000.0000.0000"/>
    <m/>
    <n v="456145"/>
    <n v="0"/>
    <x v="79"/>
    <s v="Exempt Purchase"/>
    <s v="EP"/>
    <s v="_x000a_A funding request is sent to department and the County Board during the budget process._x000a_"/>
    <s v="_x000a_​Internal Department Review"/>
    <s v="_x000a_7/1/16 - 6/30/17"/>
    <s v="FY09-12 - $416,187_x000a_FY13-14 - $414,005_x000a_FY15-16 - $456,145"/>
    <s v="FY 1994"/>
    <s v="FY15 -  the County Board added an Increase of 42,140 to support an increase in program demand"/>
    <s v="_x000a_No"/>
    <s v="None"/>
    <s v="None"/>
    <s v="None"/>
    <s v="Current offenders, ex-offenders, their families and the community as a whole"/>
    <d v="2016-08-01T12:53:22"/>
    <s v="_x000a_None"/>
    <m/>
    <m/>
    <m/>
    <s v="None"/>
    <s v="Yes"/>
    <s v="No"/>
    <s v="_x000a_​FY17 PSB budget is $465,154."/>
    <s v="JWB-7/6"/>
    <m/>
    <s v="_x000a_Needs performance metrics and agreement, needs lobbying efforts"/>
    <s v="Item"/>
    <s v="sites/dmf/budget/Lists/NonProfit Tracker"/>
    <x v="4"/>
  </r>
  <r>
    <x v="0"/>
    <s v="Offender Aid &amp; Restoration (OAR)"/>
    <s v="​Returning Citizens Employment Program (RCEP)"/>
    <s v="​Provide employment support to individuals pre-release (while they are still incarcerated) and post-release (within the first year after incarceration)"/>
    <x v="0"/>
    <x v="0"/>
    <s v="Caitlin Jones"/>
    <s v="Community Development Fund"/>
    <s v="206.456300.72405.0000.0642.C180"/>
    <s v="Use of County Space"/>
    <n v="0"/>
    <n v="25000"/>
    <x v="13"/>
    <m/>
    <s v="EP"/>
    <s v="​Applied to the Community Development Fund"/>
    <s v="CDCAC"/>
    <s v="_x000a_7/1/16 - 6/30/17"/>
    <s v="FY10-11 - $20,000_x000a_FY12 - $24,042_x000a_FY13 - $31,000_x000a_FY14 - $0 (did not apply)_x000a_FY15-16 - $20,000"/>
    <s v="FY 2008"/>
    <s v="FY15 - More applications than available funding, so funding was reduced &amp; switched from CSBG to CDBG"/>
    <s v="Yes"/>
    <s v="# clients enrolled in the program_x000a_# clients who take employment-focused courses in ACDF_x000a_# clients who secure employment as a result of participating in the program_x000a_% of clients satisfied with the program"/>
    <s v="None"/>
    <s v="Community Development Citizens Advisory Committee"/>
    <s v="Current offenders, ex-offenders, their families and the community as a whole"/>
    <d v="2016-08-01T11:19:49"/>
    <s v="https://arlingtonva.sharepoint.com/sites/dmf/budget/Lists/NonProfit%20Tracker/Attachments/11/OAR%20FY16.pdf_x000a_ "/>
    <s v="https://arlingtonva.sharepoint.com/sites/dmf/budget/Lists/NonProfit%20Tracker/Attachments/11/OAR%20FY16.pdf"/>
    <m/>
    <m/>
    <s v="General Fund Grant Agreement"/>
    <s v="Yes"/>
    <s v="Yes"/>
    <s v="_x000a_​NB-budget matches the FY17 CD Fund table; money is budgeted to task after adoption."/>
    <s v="NMB-07/07/2016"/>
    <s v="_x000a_​NB-need to follow-up on OAR space in CSW. May need to change wording for FY 2014 under the funding history. Metrics in agreement are slightly different than the tracker. Have they recently been updated? What is ACDF3, is that the Jail? Community stakeholders reads like an impact statement."/>
    <s v="_x000a_for funding history in FY 2014- say application was not received.  ; switch organizations that serve ex-offenders into stakeholders column; for commissions see workforce investment board;  faith community, business community"/>
    <s v="Item"/>
    <s v="sites/dmf/budget/Lists/NonProfit Tracker"/>
    <x v="0"/>
  </r>
  <r>
    <x v="0"/>
    <s v="Offender Aid &amp; Restoration (OAR)"/>
    <s v="Skills Program"/>
    <s v="Trains inmates to become productive and responsible citizens. The curriculum focuses on technical and career skills to improve a person's employability and work habits for successful employment"/>
    <x v="0"/>
    <x v="9"/>
    <s v="Patti Richards"/>
    <s v="In-Kind Contribution"/>
    <s v="799 434100 22301 0000 0000 8042"/>
    <m/>
    <n v="0"/>
    <n v="0"/>
    <x v="2"/>
    <s v="Exempt Purchase"/>
    <s v="EP"/>
    <s v="Organization contacts department staff directly"/>
    <s v="_x000a_​Internal Department Review"/>
    <s v="_x000a_7/1/16 - 6/30/17"/>
    <s v="N/A"/>
    <s v="FY 2010"/>
    <s v="N/A"/>
    <s v="_x000a_No"/>
    <s v="None"/>
    <s v="None"/>
    <s v="None"/>
    <s v="Inmates"/>
    <d v="2016-08-01T12:53:13"/>
    <s v="_x000a__x000a__x000a__x000a_https://arlingtonva.sharepoint.com/sites/dmf/budget/Lists/NonProfit%20Tracker/Attachments/11/OAR%20FY16.pdf"/>
    <s v="https://arlingtonva.sharepoint.com/sites/dmf/budget/Lists/NonProfit%20Tracker/Attachments/11/OAR%20FY16.pdf"/>
    <m/>
    <m/>
    <s v="General Fund Grant Agreement"/>
    <s v="Yes"/>
    <s v="No"/>
    <s v="_x000a_​NB-trust &amp; agency account-not budgeted."/>
    <s v="NMB-07/11/2016"/>
    <m/>
    <s v="_x000a_​NB-how much is spent annually for these services?  SIther any formal agreement? if so, what type? What about metrics?"/>
    <s v="Item"/>
    <s v="sites/dmf/budget/Lists/NonProfit Tracker"/>
    <x v="2"/>
  </r>
  <r>
    <x v="0"/>
    <s v="Phoenix Bikes "/>
    <s v="​Phoenix Bikes"/>
    <s v="​Educate youth in bike maintenance and repair, promote bicycling in the county, and build the community"/>
    <x v="11"/>
    <x v="2"/>
    <s v="Laura Lazour"/>
    <s v="General Fund"/>
    <s v="101.457300.88110.0000.0000.0000"/>
    <s v="Use of County Space"/>
    <n v="8000"/>
    <n v="0"/>
    <x v="80"/>
    <m/>
    <s v="EP"/>
    <s v="_x000a_​Lobbied the Board for funding in FY 2008.   Original name of the program was Community Spokes."/>
    <s v="Board Award"/>
    <s v="_x000a_7/1/16 - 6/30/17"/>
    <s v="FY10-16 - $8,000"/>
    <s v="FY 2008"/>
    <s v="N/A"/>
    <s v="_x000a_No"/>
    <s v="None"/>
    <s v="None"/>
    <s v="_x000a_Parks and Recreation Commission"/>
    <s v="County Youth and the  Bicycling Community"/>
    <d v="2016-07-28T10:11:01"/>
    <s v="_x000a_https://arlingtonva-my.sharepoint.com/personal/rschmitt_arlingtonva_us/Documents/Non-Profit%20Tracker%20Support/MOU%20Phoenix%20Bikes%20-%20Signed%202014.pdf"/>
    <s v="https://arlingtonva-my.sharepoint.com/personal/rschmitt_arlingtonva_us/Documents/Non-Profit%20Tracker%20Support/MOU%20Phoenix%20Bikes%20-%20Signed%202014.pdf"/>
    <m/>
    <m/>
    <s v="Memorandum of Understanding"/>
    <s v="Yes"/>
    <s v="Yes"/>
    <s v="_x000a_​NB-FY17 PSB budget is $7,950."/>
    <s v="JWB-7/6"/>
    <s v="_x000a_Original MOA signed by SPREC Director. Non-profit has grown since then and a new MOA signed by County Manager is needed. "/>
    <m/>
    <s v="Item"/>
    <s v="sites/dmf/budget/Lists/NonProfit Tracker"/>
    <x v="3"/>
  </r>
  <r>
    <x v="0"/>
    <s v="Phoenix Houses of the Mid-Atlantic (Former Vanguard)"/>
    <s v="​Transitional Residential Substance Abuse Services/Other Facilities"/>
    <s v="​Phoenix House: Residential substance abuse treatment program focusing on male clients with chronic addictions and  a host of related server problems.  _x000a_Nuevo Dia:  Residential and transitional substance abuse treatment program for monolingual Spanish-speaking adults._x000a_Demeter House: Residential substance abuse treatment program focusing on women, including those who are  pregnant, have custody of their children or the ability to regain custody following successful treatment."/>
    <x v="1"/>
    <x v="1"/>
    <s v="Joe Bullock"/>
    <s v="General Fund"/>
    <s v="101.456000.52205.0000.4302.3521_x000a_101.456000.52205.0000.1000.3521_x000a_101.456000.52205.0000.4307.3521_x000a_101.456000.52205.0000.4300.3521_x000a_101.456000.52205.0000.4304.3521"/>
    <m/>
    <n v="650326"/>
    <n v="0"/>
    <x v="81"/>
    <s v="110-11-1"/>
    <s v="RFP"/>
    <s v="_x000a_​RFP"/>
    <s v="RFP"/>
    <s v="_x000a_7/1/16 - 6/30/17"/>
    <s v="FY13-14 - $682,104_x000a_FY15 - $671,975_x000a_FY16 - $643,887"/>
    <s v="FY 2013"/>
    <s v="FY17 - CPI increase"/>
    <s v="Yes"/>
    <s v="Clinicians monitor process of clients and ensure facilities meet County standards."/>
    <s v="None"/>
    <s v="_x000a_Community Services Board"/>
    <s v="Community Service Board (CSB), Behavioral Health Division (BHD) clients"/>
    <d v="2016-08-01T12:50:15"/>
    <s v="_x000a_https://arlingtonva.sharepoint.com/sites/dmf/budget/Lists/NonProfit%20Tracker/Attachments/29/110-11-1_16.pdf"/>
    <s v="https://arlingtonva.sharepoint.com/sites/dmf/budget/Lists/NonProfit%20Tracker/Attachments/29/110-11-1_16.pdf"/>
    <m/>
    <m/>
    <s v="Competitively Bid Contract"/>
    <s v="Yes"/>
    <s v="Yes"/>
    <s v="_x000a_​NB-FY17 PSB budget lines only add up to $649,745."/>
    <s v="NMB-07/08/2016"/>
    <s v="_x000a_​NB-nonprofit program name and program descriptions are reversed in the spreadsheet. Probably also need to be trimmed down a bit (7/6/16). May need to split this one into three entried for three different programs.  Last funding increase explanation does not make sense. Notice of renewal is attached, not full agreement. No vendor metrics, but clinician monitor patient progress."/>
    <s v="_x000a_​NMB-check on budget. Dept. answer - Last time funding amount adjusted has been modified. Additional codes have been added. It is one organization but 3 different programs under the same contract. Splitting into separate lines would be artificial, as funds can be routed from one program into another depending on yearly demand. Instead it is more meaningful to look at the budget as a block with multiple funding streams. The programs administered are Demeter, Nuevo Dia, and Phoenix. Independence House is under a separate contract, with a specific budget. As such, I split it out. No other relevant commissions."/>
    <s v="Item"/>
    <s v="sites/dmf/budget/Lists/NonProfit Tracker"/>
    <x v="1"/>
  </r>
  <r>
    <x v="0"/>
    <s v="Phoenix Houses of the Mid-Atlantic (Former Vanguard)"/>
    <s v="​Transitional Residential Substance Abuse Services/Independence House"/>
    <s v="Independence House: Transitional/residential  substance abuse services program which helps prepare clients to re-enter the  world. For men and women in the early stages of recovery who have just  completed a primary residential treatment program."/>
    <x v="1"/>
    <x v="1"/>
    <s v="Joe Bullock"/>
    <s v="General Fund"/>
    <s v="101.456000.52205.0000.1000.3551 101.456000.52205.0000.3300.3551            "/>
    <m/>
    <n v="229048"/>
    <n v="0"/>
    <x v="82"/>
    <s v="714-12"/>
    <s v="RFP"/>
    <s v="_x000a_​RFP"/>
    <s v="RFP"/>
    <s v="_x000a_7/1/16 - 6/30/17"/>
    <s v="​FY13-16 - $229,048"/>
    <s v="FY 2013"/>
    <s v="_x000a_​N/A"/>
    <s v="Yes"/>
    <s v="Clinicians monitor process of clients and ensure facilities meet County standards."/>
    <s v="None"/>
    <s v="_x000a_​Community Services Board"/>
    <s v="Community Services Board, Behavioral Health Division clients"/>
    <d v="2016-07-27T16:50:00"/>
    <s v="_x000a_https://arlingtonva.sharepoint.com/sites/dmf/budget/NonProfit%20Agreement%20Library/Phoenix%20Houses%20of%20the%20Mid-Atlantic%20(former%20Vanguard)-Phoenix%20Houses-DHS-110-11-1_16.pdf"/>
    <s v="https://arlingtonva.sharepoint.com/sites/dmf/budget/NonProfit%20Agreement%20Library/Phoenix%20Houses%20of%20the%20Mid-Atlantic%20(former%20Vanguard)-Phoenix%20Houses-DHS-110-11-1_16.pdf"/>
    <m/>
    <m/>
    <s v="Competitively Bid Contract"/>
    <s v="Yes"/>
    <s v="No"/>
    <m/>
    <s v="NMB-07/25/16"/>
    <m/>
    <s v="_x000a_​requesting agreement from purchasing; lined added to split out Independence House from rest of Phoenix house services because it is under a different contract and has a separate budget."/>
    <s v="Item"/>
    <s v="sites/dmf/budget/Lists/NonProfit Tracker"/>
    <x v="1"/>
  </r>
  <r>
    <x v="0"/>
    <s v="PRS Inc./ Crisis Link"/>
    <s v="​Emergency Telephone Service"/>
    <s v="Provides a 24-hour, 365 days per year, confidential listening and referral hotline that is designed to provide immediate services to persons in crisis at no cost"/>
    <x v="1"/>
    <x v="1"/>
    <s v="Diane Alvira"/>
    <s v="Regional Contributions"/>
    <s v="101.456032.91104.0000.0000.0000"/>
    <s v="_x000a_​"/>
    <n v="130526"/>
    <n v="0"/>
    <x v="83"/>
    <s v="203-11"/>
    <s v="EP"/>
    <s v="A funding request is sent to the department during the budget process. Organization may choose to contact and/or submit a funding request to the County Board."/>
    <s v="Regional Contribution"/>
    <s v="_x000a_7/1/16 - 6/30/17"/>
    <s v="FY13-14 - $129,234_x000a_FY15-16 - $130,526"/>
    <s v="FY 2002"/>
    <s v="FY15- increase of $1,292 to continue services"/>
    <s v="Yes"/>
    <s v="_x000a_# of calls, _x000a_call location, _x000a_types of calls, _x000a_call handling rate, _x000a_and the demographics of callers."/>
    <s v="None"/>
    <s v="_x000a_​Community Services Board"/>
    <s v="People in crisis in need of therapeutic intervention through telephone"/>
    <d v="2016-07-28T14:55:57"/>
    <s v="_x000a_ Original Contract:https://arlingtonva.sharepoint.com/sites/dmf/budget/NonProfit%20Agreement%20Library/PRS%20Inc-Crisis%20Link-Emergency%20Telephone%20Services-DHS-EID-203-11%20formerly%20236-07.pdf_x000a_Contract Renewal:https://arlingtonva.sharepoint.com/sites/dmf/budget/Other%20Budget%20Documents/PRS%20Inc.%20203-11%20FY17%20Contract%20Renewal.pdf"/>
    <s v="https://arlingtonva.sharepoint.com/sites/dmf/budget/NonProfit%20Agreement%20Library/PRS%20Inc-Crisis%20Link-Emergency%20Telephone%20Services-DHS-EID-203-11%20formerly%20236-07.pdf"/>
    <s v="https://arlingtonva.sharepoint.com/sites/dmf/budget/Other%20Budget%20Documents/PRS%20Inc.%20203-11%20FY17%20Contract%20Renewal.pdf"/>
    <m/>
    <s v="General Fund Grant Agreement"/>
    <s v="Yes"/>
    <s v="Yes"/>
    <s v="_x000a_​NB-budget matches PSB."/>
    <s v="JWB-7/6"/>
    <s v="_x000a_​NB-contract renewal attached only, no metrics provided, budget increased in FY 2015 and not FY 2014."/>
    <m/>
    <s v="Item"/>
    <s v="sites/dmf/budget/Lists/NonProfit Tracker"/>
    <x v="4"/>
  </r>
  <r>
    <x v="0"/>
    <s v="PRS, Inc."/>
    <s v="Job Avenue Program"/>
    <s v="Provides contract labor to assist the Job Avenue program in supportive employment services for Arlington clients with mental illness"/>
    <x v="0"/>
    <x v="1"/>
    <s v="Jose Campos"/>
    <s v="General Fund"/>
    <s v="101.456000.52155.0000.0000.1460_x000a_101.456000.52155.0000.3300.1465_x000a_101.456000.52152.0000.3108.1730"/>
    <m/>
    <n v="267391"/>
    <n v="0"/>
    <x v="84"/>
    <s v="464-10"/>
    <s v="RFP"/>
    <s v="RFP"/>
    <s v="RFP"/>
    <s v="_x000a_7/1/16 - 6/30/17"/>
    <s v="FY13 - $237,916_x000a_FY14 - $260,113_x000a_FY15-16 - $267,391"/>
    <s v="FY 2013"/>
    <s v="FY15 - increase in services provided"/>
    <s v="Yes"/>
    <s v="Case managers monitor clients beginning with  job placement and throughout employment."/>
    <s v="None"/>
    <s v="_x000a_Community Services Board"/>
    <s v="Community Service Board (CSB), Behavioral Health Division (BHD) clients"/>
    <d v="2016-08-01T13:15:50"/>
    <s v="_x000a_https://arlingtonva.sharepoint.com/sites/dmf/budget/Lists/NonProfit%20Tracker/Attachments/85/464-10A4.pdf"/>
    <s v="https://arlingtonva.sharepoint.com/sites/dmf/budget/Lists/NonProfit%20Tracker/Attachments/85/464-10A4.pdf"/>
    <m/>
    <m/>
    <s v="Competitively Bid Contract"/>
    <s v="Yes"/>
    <s v="Yes"/>
    <s v="_x000a_​NB-FY17 PSB budget  totals $369,687 for all ACCs provided."/>
    <s v="NMB-07/08/2016"/>
    <s v="_x000a_NB-program name needs to be trimmed down and may need to edit description of services (contract labor needs to be explained). It looks like it was pulled directly from their website (7/6/16). Only contract amendment attached, no metric included."/>
    <s v="_x000a_​have reached out to purchasing for contract."/>
    <s v="Item"/>
    <s v="sites/dmf/budget/Lists/NonProfit Tracker"/>
    <x v="1"/>
  </r>
  <r>
    <x v="0"/>
    <s v="Rebuilding Together/Arlington/Fairfax/Falls Church"/>
    <s v="​Volunteer Home Repair"/>
    <s v="Staff and related costs to manage a single-family home repair program for seniors and persons with disabilities.  Volunteers conduct energy audits and repair houses owned and occupied by low and moderate income persons"/>
    <x v="6"/>
    <x v="0"/>
    <s v="Caitlin Jones"/>
    <s v="Community Development Fund"/>
    <s v="206.456300.72405.0000.0642.6HRT"/>
    <m/>
    <n v="0"/>
    <n v="70000"/>
    <x v="85"/>
    <m/>
    <s v="EP"/>
    <s v="​Applied to the Community Development Fund"/>
    <s v="CDCAC &amp; CPHD"/>
    <s v="_x000a_7/1/16 - 6/30/17"/>
    <s v="FY10-12 -$41,000_x000a_FY13 - $71,000_x000a_FY14-16 - $70,000"/>
    <s v="FY 1999"/>
    <s v="FY13 - volunteer home repair staff who worked for RPJ separated from the organization to incorporate as a separate, independent organization.  they required additional start up money."/>
    <s v="Yes"/>
    <s v="# low and very low-income units repaired and modified to make it a safe and healthy home_x000a_% of homeowners satisfied with work as measured by customer satisfaction survey_x000a_% of Lead Based Paint units achieving clearance_x000a_% of homeowners who have remained in their homes after two years_x000a_# volunteers recruited for Arlington projects_x000a_$ value of skilled volunteers_x000a_$ value of unskilled/novice volunteers_x000a_Community Development Fund cost per unit"/>
    <s v="None"/>
    <s v="Community Development Citizens Advisory Committee;_x000a_Citizens Advisory Commission on Housing"/>
    <s v="Senior homeowners, group home residents"/>
    <d v="2016-08-01T13:23:07"/>
    <s v="_x000a_https://arlingtonva.sharepoint.com/sites/dmf/budget/_layouts/15/WopiFrame.aspx?sourcedoc={941875c9-48ed-42e3-8c3b-30b60622e552}&amp;action=default_x000a_https://arlingtonva.sharepoint.com/sites/dmf/budget/Lists/NonProfit%20Tracker/Attachments/4/REBUILDING%20TOGETHER%20-%20ARL-FFX-FCH.pdf_x000a_https://arlingtonva.sharepoint.com/sites/dmf/budget/_layouts/15/WopiFrame.aspx?sourcedoc={ea2be5d5-d163-49a9-8473-9da0c5dd75f8}&amp;action=default"/>
    <s v="/sites/DMF/budget/Lists/NonProfit%20Tracker/Attachments/4/REBUILDING%20TOGETHER%20-%20ARL-FFX-FCH.pdf"/>
    <m/>
    <m/>
    <s v="General Fund Grant Agreement"/>
    <s v="Yes"/>
    <s v="Yes"/>
    <s v="_x000a_​NB-budget matches FY17 CD Fund table.  money will be budgeted to task during FY 2017."/>
    <s v="NMB-07/07/2016"/>
    <s v="_x000a_​NB-formatting issues with funding history. NB removed links to score sheet and budget layout because no other CPHD nonprofits had these attached."/>
    <s v="_x000a_​NB-Budget was increased in FY 2013 to include start-up costs for a group that peeled off RPJ.  Why hasn't the budget been reduced to pull out the start-up funds? The nonprofits CDCAC scoresheet has no scores listed.  Per Susann - They were able to operate on a leaner budget when they were using space in RPJ's offices in a church bsmt.  Now they have to rent their own space.  I guess they haven't been able to raise more $ for their operating costs.  This was a jane eboch deal."/>
    <s v="Item"/>
    <s v="sites/dmf/budget/Lists/NonProfit Tracker"/>
    <x v="0"/>
  </r>
  <r>
    <x v="0"/>
    <s v="Recovery Program Solutions"/>
    <s v="Peer-Run/Consumer-Operated Recovery Program"/>
    <s v="The center is staffed with peers to help those experiencing mental health, substance abuse and homelessness"/>
    <x v="1"/>
    <x v="1"/>
    <s v="Lizabeth Schuch"/>
    <s v="General Fund"/>
    <s v="101.456000.52152.0000.3108.1730"/>
    <m/>
    <n v="148550"/>
    <n v="0"/>
    <x v="86"/>
    <s v="631-13"/>
    <s v="_x000a_Rider"/>
    <s v="RFP (Rider)"/>
    <s v="RFP"/>
    <s v="_x000a_7/1/16 - 6/30/17"/>
    <s v="FY14 - $144,199_x000a_FY15 - $147,079_x000a_FY16 - $148,550"/>
    <s v="FY 2014"/>
    <s v="_x000a_FY16 - CPI increase"/>
    <s v="Yes"/>
    <s v="Program manager conducts training and works with the organization to facilitate recovery effort for clients. ​They evaluate the progress of the clients through site visits and coordination."/>
    <s v="None"/>
    <s v="_x000a_Community Services Board"/>
    <s v="Community Service Board (CSB), Behavioral Health Division (BHD) clients"/>
    <d v="2016-08-01T12:51:17"/>
    <s v="_x000a_https://arlingtonva.sharepoint.com/sites/dmf/budget/Lists/NonProfit%20Tracker/Attachments/32/Amendment%208.pdf"/>
    <s v="https://arlingtonva.sharepoint.com/sites/dmf/budget/Lists/NonProfit%20Tracker/Attachments/32/Amendment%208.pdf"/>
    <m/>
    <m/>
    <s v="Rider"/>
    <s v="Yes"/>
    <s v="Yes"/>
    <s v="_x000a_​NB-budget matches PSB."/>
    <s v="7/8/2016"/>
    <s v="_x000a_​NB-Nonprofit program name needs to be condensed. Type of agreement field is blank, but proposal evaluation metriod says RFP. How does department evaluate nonprofit. Last time funding was changed answer needs to be reviewed. Explanation under metrics is a bit vague. contract vehicle is a Fairfax rider, only the renewal page is attached."/>
    <m/>
    <s v="Item"/>
    <s v="sites/dmf/budget/Lists/NonProfit Tracker"/>
    <x v="1"/>
  </r>
  <r>
    <x v="0"/>
    <s v="Reevesland Learning Center (RLC)"/>
    <s v="​RLC Educational Garden Program - Lawns2Lettuce4Lunch"/>
    <s v="​Operation/support of RLC Lawns2Lettuce4Lunch demonstration at gardens and DPR coordination with HALRB"/>
    <x v="11"/>
    <x v="2"/>
    <s v="Lyndell Core"/>
    <s v="In-Kind Contribution"/>
    <s v="N/A"/>
    <s v="_x000a_​DPR park space and initial supply support such as mulch."/>
    <n v="0"/>
    <n v="0"/>
    <x v="2"/>
    <m/>
    <s v="EP"/>
    <s v="Organization contacts department staff directly"/>
    <s v="_x000a_​Internal Department Review"/>
    <s v="_x000a_7/1/16 - 6/30/17"/>
    <s v="N/A"/>
    <s v="FY 2011"/>
    <s v="N/A"/>
    <s v="_x000a_No"/>
    <s v="None"/>
    <s v="N/A"/>
    <s v="None"/>
    <s v="RLC, HALRB, and residents who attend these programs.​"/>
    <d v="2016-07-28T11:17:14"/>
    <s v="_x000a_https://arlingtonva-my.sharepoint.com/personal/rschmitt_arlingtonva_us/Documents/Non-Profit%20Tracker%20Support/Reevesland%20MOU%20(CB-APPROVED).pdf"/>
    <s v="https://arlingtonva.sharepoint.com/sites/dmf/budget/_layouts/15/guestaccess.aspx?guestaccesstoken=yABb1oi7qTAUPiV8UaLf7ooaQJlkp1TNapzDLrWcbbY%3d&amp;docid=2_1ea89aa12fea54817b8882d802458b410&amp;rev=1"/>
    <m/>
    <m/>
    <s v="Memorandum of Understanding"/>
    <s v="No"/>
    <s v="Yes"/>
    <s v="_x000a_​NB-in-kind services, n/a."/>
    <s v="JWB-7/6"/>
    <s v="_x000a_What is HALRB?- What park space is offered? Can we offer more description on the supplies offered,"/>
    <m/>
    <s v="Item"/>
    <s v="sites/dmf/budget/Lists/NonProfit Tracker"/>
    <x v="2"/>
  </r>
  <r>
    <x v="0"/>
    <s v="Resources for Independence of Virginia"/>
    <s v="​Residential support services for intellectually disabled"/>
    <s v="_x000a_​Congregate and in-home residential services to individuals with intellectual and developmental disabilities."/>
    <x v="9"/>
    <x v="1"/>
    <s v="Jennifer McKinney Acheson"/>
    <s v="General Fund"/>
    <s v="101.456000.53208.0000.0000.M581"/>
    <m/>
    <n v="140184"/>
    <n v="0"/>
    <x v="87"/>
    <s v="517-12"/>
    <s v="RFP"/>
    <s v="_x000a_​RFP"/>
    <s v="RFP"/>
    <s v="_x000a_7/1/16 - 6/30/17"/>
    <s v="​FY13-14 - $138,796_x000a_FY15-16 - $140,184"/>
    <s v="FY 2011"/>
    <s v="FY15 - COLA"/>
    <s v="Yes"/>
    <s v="-individual support plans_x000a_-person-centered reviews_x000a_-incident reports_x000a_-qualitative outcome data_x000a_-citizen complaints_x000a_-monthly data for in-home Services_x000a_-licensure and corrective action plans"/>
    <s v="None"/>
    <s v="Disability Advisory Commission;_x000a_Commission on Aging; _x000a_Community Services Board"/>
    <s v="County residents with intellectual disabilities"/>
    <d v="2016-08-01T13:17:24"/>
    <s v="_x000a_https://arlingtonva.sharepoint.com/sites/dmf/budget/Lists/NonProfit%20Tracker/Attachments/97/517-12.pdf_x000a_https://arlingtonva.sharepoint.com/sites/dmf/budget/Lists/NonProfit%20Tracker/Attachments/97/RIVA%20Renewal%20Contract%20No%20%20517-12%20FY16.pdf"/>
    <s v="https://arlingtonva.sharepoint.com/sites/dmf/budget/Lists/NonProfit%20Tracker/Attachments/97/517-12.pdf"/>
    <s v="https://arlingtonva.sharepoint.com/sites/dmf/budget/Lists/NonProfit%20Tracker/Attachments/97/RIVA%20Renewal%20Contract%20No%20%20517-12%20FY16.pdf"/>
    <m/>
    <s v="Competitively Bid Contract"/>
    <s v="Yes"/>
    <s v="Yes"/>
    <s v="_x000a_​$0 budget in PSB."/>
    <s v="NMB-07/11/2016"/>
    <s v="_x000a_​NB-for metrics, section  VI (reporting requirements) on page 34 of the contract pdf."/>
    <s v="_x000a_​NB-ask about budget location. Dept  answer - The ACCs entered are where the expenses are charged, all budget is currently maintained in 101.456000.53208.0.0.0. The task M581 is used for the electronic health record reporting."/>
    <s v="Item"/>
    <s v="sites/dmf/budget/Lists/NonProfit Tracker"/>
    <x v="1"/>
  </r>
  <r>
    <x v="0"/>
    <s v="Service Source"/>
    <s v="​Vocational/Habilitation Services"/>
    <s v="​Day support and employment services for individuals with mental illness and intellectual disabilities"/>
    <x v="9"/>
    <x v="1"/>
    <s v="La Voice Reid"/>
    <s v="General Fund"/>
    <s v="101.456000.53206.0000.0000.M425_x000a_101.456000.53206.0000.0000.M460_x000a_101.456000.53206.0000.0000.M430_x000a_101.456000.53206.0000.0000.M465_x000a_101.456000.53206.0000.4440.M425"/>
    <m/>
    <n v="757500"/>
    <n v="0"/>
    <x v="88"/>
    <s v="16-323-7-R"/>
    <s v="_x000a_Rider"/>
    <s v="_x000a_​RFP (Rider)"/>
    <s v="RFP"/>
    <s v="_x000a_4/1/16-6/30/17​"/>
    <s v="​FY13-14 - $710,328_x000a_FY15 - $742,647_x000a_FY16 - $757,500"/>
    <s v="FY 2009"/>
    <s v="FY16 - rate increase for services"/>
    <s v="Yes"/>
    <s v="- monthly state performance utilization reports and referral reports_x000a_-quarterly individual service plan progress reports_x000a_-annual outcome measures report_x000a_-critical incident reports and internal investigation reports as they occur"/>
    <s v="None"/>
    <s v="Disability Advisory Commission;_x000a_Commission on Aging; _x000a_Community Services Board"/>
    <s v="County residents with intellectual disabilities"/>
    <d v="2016-08-01T13:13:39"/>
    <s v="_x000a_https://arlingtonva.sharepoint.com/sites/dmf/budget/Lists/NonProfit%20Tracker/Attachments/67/16-323-7-R%20%20Service%20Source%20Rider%20Agreement.pdf"/>
    <s v="https://arlingtonva.sharepoint.com/sites/dmf/budget/Lists/NonProfit%20Tracker/Attachments/67/16-323-7-R%20%20Service%20Source%20Rider%20Agreement.pdf"/>
    <m/>
    <m/>
    <s v="Competitively Bid Contract"/>
    <s v="Yes"/>
    <s v="Yes"/>
    <s v="_x000a_​NB-$0 budget in PSB."/>
    <s v="NMB-07/08/2016"/>
    <s v="_x000a_​NB-for metrics, do they mean refer to Section 7.4 of the original Fairfax agreement (performance accountability for all services-page 25 of the pdf)?"/>
    <s v="_x000a_​NB-ask Jim about the budget location. what does sheltered employment mean? Dept. Answer - The ACCs entered are where the expenses are charged, all budget is currently maintained in 101.456000.53206.0.0.0. The task M425 is used for the electronic health record reporting._x000a_Column N updated."/>
    <s v="Item"/>
    <s v="sites/dmf/budget/Lists/NonProfit Tracker"/>
    <x v="1"/>
  </r>
  <r>
    <x v="0"/>
    <s v="Service Source"/>
    <s v="Aspiring. Skills. Determined."/>
    <s v="​Assisting individuals with autism spectrum disorder (ASD) in achieving improved self-sufficiency, quality of life and community integration through employment opportunities"/>
    <x v="9"/>
    <x v="0"/>
    <s v="Caitlin Jones"/>
    <s v="Community Development Fund"/>
    <s v="206.456300.72405.0000.0642.6KSS"/>
    <m/>
    <n v="0"/>
    <n v="30000"/>
    <x v="0"/>
    <m/>
    <s v="EP"/>
    <s v="​Applied to the Community Development Fund"/>
    <s v="CDCAC"/>
    <s v="_x000a_7/1/16 - 6/30/17"/>
    <s v="FY16 - $30,000"/>
    <s v="FY 2016"/>
    <s v="_x000a_​N/A"/>
    <s v="Yes"/>
    <s v="# individuals participating in Soft Skills Club_x000a_- Situational assessments and work experiences: Individuals will receive situational assessments/work experiences_x000a_- Job development: Individuals will receive intensive job development services, marketing their strengths and abilities to local employers and opening doors to long-term employment opportunities_x000a_- Job placement: Individuals will be placed in community employment alongside individuals without disabilities, receive wages contributing to financial independence, and have access to job coaching leading to retention"/>
    <s v="None"/>
    <s v="Disability Advisory Commission; _x000a_Community Development Citizens Advisory Committee"/>
    <s v="Young people with autism spectrum disorders"/>
    <d v="2016-08-01T12:01:15"/>
    <s v="_x000a_https://arlingtonva.sharepoint.com/sites/dmf/budget/Lists/NonProfit%20Tracker/Attachments/12/service%20source%20FY16.pdf"/>
    <s v="https://arlingtonva.sharepoint.com/sites/dmf/budget/Lists/NonProfit%20Tracker/Attachments/12/service%20source%20FY16.pdf"/>
    <m/>
    <m/>
    <s v="General Fund Grant Agreement"/>
    <s v="Yes"/>
    <s v="Yes"/>
    <s v="_x000a_​NB-budget matches the FY17 CD Fund table; money is budgeted to task after adoption."/>
    <s v="NMB-07/07/16"/>
    <s v="_x000a_​NB- should we added APS and parents as stakeholders.  Add CSB to the committees tab? Metrics appear in the agreement but the tracker itself."/>
    <s v="_x000a_​NB-double-check on in-kind contributions, they said they weren't sure. Do we know why they got added in FY 2016, was it the first year they applied. YES, first year they applied."/>
    <s v="Item"/>
    <s v="sites/dmf/budget/Lists/NonProfit Tracker"/>
    <x v="0"/>
  </r>
  <r>
    <x v="0"/>
    <s v="Service Source"/>
    <s v="Community Integration Center"/>
    <s v="Day-based program that provides personal care and medical case management, person-centered activities, therapy, rehabilitation and employment programs for adults with intellectual and developmental disabilities"/>
    <x v="9"/>
    <x v="1"/>
    <s v="La Voyce Reid"/>
    <s v="General Fund"/>
    <s v="101.456000.53206.0000.0000.M425"/>
    <m/>
    <n v="110360"/>
    <n v="0"/>
    <x v="89"/>
    <s v="290-10"/>
    <s v="RFP"/>
    <s v="_x000a_​RFP"/>
    <s v="RFP"/>
    <s v="_x000a_7/1/16 - 6/30/17"/>
    <s v="​FY13-14 - $209,477 _x000a_FY15 - $219,008 _x000a_FY16 - $110,360"/>
    <s v="FY 2013"/>
    <s v="_x000a_FY16 - reduced due to fewer participants in the program &amp; changed rate structure"/>
    <s v="Yes"/>
    <s v="See attachment CIC year 5 290-10A5 (FY14); sections II and III"/>
    <s v="None"/>
    <s v="Disability Advisory Commission; _x000a_Community Services Board"/>
    <s v="_x000a_Young adults with physical and intellectual disabilities"/>
    <d v="2016-08-01T13:13:47"/>
    <s v="_x000a_https://arlingtonva.sharepoint.com/sites/dmf/budget/Lists/NonProfit%20Tracker/Attachments/68/CIC%20year%205%20290-10%20A5%20(FY14).pdf_x000a_https://arlingtonva.sharepoint.com/sites/dmf/budget/Lists/NonProfit%20Tracker/Attachments/68/CIC%20month%20to%20month%20290-10.pdf "/>
    <s v="https://arlingtonva.sharepoint.com/sites/dmf/budget/Lists/NonProfit%20Tracker/Attachments/68/CIC%20year%205%20290-10%20A5%20(FY14).pdf"/>
    <s v="https://arlingtonva.sharepoint.com/sites/dmf/budget/Lists/NonProfit%20Tracker/Attachments/68/CIC%20month%20to%20month%20290-10.pdf "/>
    <m/>
    <s v="Competitively Bid Contract"/>
    <s v="Yes"/>
    <s v="Yes"/>
    <s v="_x000a_​NB-$0 budget in PSB."/>
    <s v="NMB-07/08/2016"/>
    <s v="_x000a_​NB-contract has been month to month since June 2014. Is this is the purchasing pipeline?"/>
    <s v="_x000a_​NB-why did contract reduce by half in FY 2015? Are the metrics refenced in section II and III on page 11 and 12 of the CIC 5 year pdf? Ask Jim about budget location. Dept Answer - It was reduced in FY15 due to fewer participants in the program, and a different rate structure (Service Source acquired Central Fairfax Day Support Svcs in FY14). The ACCs entered are where the expenses are charged, all budget is currently maintained in 101.456000.53206.0.0.0. The task M425 is used for the electronic health record reporting."/>
    <s v="Item"/>
    <s v="sites/dmf/budget/Lists/NonProfit Tracker"/>
    <x v="1"/>
  </r>
  <r>
    <x v="0"/>
    <s v="Shirlington Employment and Education Center (SEEC)"/>
    <s v="​Day Laborers Program"/>
    <s v="​Support for SEEC staff and program support for services to day laborers congregating on South Four Mile Run Drive"/>
    <x v="3"/>
    <x v="0"/>
    <s v="Caitlin Jones"/>
    <s v="Community Development Fund"/>
    <s v="Program_x000a_101.456300.72401.0000.0000.6DSS Utilities for SEEC Office_x000a_101.456300.72401.0000.0000.6DSU "/>
    <s v="Use of County Space"/>
    <n v="0"/>
    <n v="222250"/>
    <x v="90"/>
    <m/>
    <s v="EP"/>
    <s v="_x000a_​Applied to the Community Development Fund then applied to the Board to increase general funding to the program in later years."/>
    <s v="_x000a_​CDCAC &amp; CPHD"/>
    <s v="_x000a_7/1/16 - 6/30/17"/>
    <s v="FY12 - $119,275_x000a_FY13 - $187,275_x000a_FY14-15 - $205,850 _x000a_FY16 - $205,550"/>
    <s v="FY 2003"/>
    <s v="FY14 - SEEC requested additional funding from the Board"/>
    <s v="Yes"/>
    <s v="# workers registered per month_x000a_# workers placed in jobs per month (workers may be duplicated)_x000a_# persons to receive GREEN housecleaning skills training per month_x000a_# workers finding permanent employment per month_x000a_# new employees registered per month_x000a_# employers seeking workers per month_x000a_# employers hiring permanent employees per month"/>
    <s v="None"/>
    <s v="Community Development Citizens Advisory Committee; _x000a_Alexandria/Arlington Regional Workforce Council"/>
    <s v="Day laborers, residents and business in the surrounding neighborhood"/>
    <d v="2016-08-01T12:16:07"/>
    <s v="_x000a_https://arlingtonva.sharepoint.com/sites/dmf/budget/Lists/NonProfit%20Tracker/Attachments/17/FY17%20SEEC%20agreement.pdf"/>
    <s v="https://arlingtonva.sharepoint.com/sites/dmf/budget/Lists/NonProfit%20Tracker/Attachments/17/FY17%20SEEC%20agreement.pdf"/>
    <m/>
    <m/>
    <s v="General Fund Grant Agreement"/>
    <s v="Yes"/>
    <s v="Yes"/>
    <s v="_x000a_​NB-budget matches the FY17 CD Fund table; money is budgeted to task after adoption."/>
    <s v="NMB-07/07/2016"/>
    <s v="_x000a_​NB-Purchasing authority listed as EP, but type of agreement is listed as sole source. Need to clarify inconsistency. Think some CDBG funding may e missing from FY 2012 in funding history (otherwise, it went down a lot that year). Link provided in committee column.  It is for Arlington/Alexandria Regional Workforce Council. Consider moving link to the  Additional Agreement Attachments column instead. Community stakeholders are really an impact statement.  Need to reword."/>
    <s v="_x000a_ This funding request is not approved through CDCAC.  Need clarification from purchasing, agreements may have expired"/>
    <s v="Item"/>
    <s v="sites/dmf/budget/Lists/NonProfit Tracker"/>
    <x v="0"/>
  </r>
  <r>
    <x v="0"/>
    <s v="St. John Community Services"/>
    <s v="​Intellectual Disability Support"/>
    <s v="​In-home support for individuals with intellectual disabilities"/>
    <x v="9"/>
    <x v="1"/>
    <s v="Jennifer McKinney Acheson"/>
    <s v="General Fund"/>
    <s v="101.456000.53208.0000.0000.M581_x000a_101.456000.53208.0000.4440.M581"/>
    <m/>
    <n v="153827"/>
    <n v="0"/>
    <x v="91"/>
    <s v="155-10"/>
    <s v="RFP"/>
    <s v="_x000a_​RFP"/>
    <s v="RFP"/>
    <s v="_x000a_7/1/16 - 6/30/17"/>
    <s v="FY10 - $138,774_x000a_FY11 - $92,788_x000a_FY12 - $128,223_x000a_FY13 - $141,724_x000a_FY14 - $138,819_x000a_FY15 - $112,138_x000a_FY16 - $153,827"/>
    <s v="FY 2007"/>
    <s v="_x000a_Unknown"/>
    <s v="Yes"/>
    <s v="-individual consumer-specific report_x000a_-qualitative outcome data_x000a_-incident reports_x000a_-human rights reports_x000a_-licensure reports_x000a_-activity logs_x000a_-citizen complaints"/>
    <s v="None"/>
    <s v="Disability Advisory Commission;_x000a_Commission on Aging; _x000a_Community Services Board"/>
    <s v="County residents with intellectual disabilities receiving in-home support services"/>
    <d v="2016-08-01T13:17:30"/>
    <s v="_x000a_https://arlingtonva.sharepoint.com/sites/dmf/budget/Lists/NonProfit%20Tracker/Attachments/98/155-10%20St%20Johns.pdf_x000a_https://arlingtonva.sharepoint.com/sites/dmf/budget/Lists/NonProfit%20Tracker/Attachments/98/ST%20JOHNs%20COMMUNITY%20SVCS%20Contract%20No%20155-10A5%20FY16.pdf"/>
    <s v="https://arlingtonva.sharepoint.com/sites/dmf/budget/Lists/NonProfit%20Tracker/Attachments/98/155-10%20St%20Johns.pdf"/>
    <s v="https://arlingtonva.sharepoint.com/sites/dmf/budget/Lists/NonProfit%20Tracker/Attachments/98/ST%20JOHNs%20COMMUNITY%20SVCS%20Contract%20No%20155-10A5%20FY16.pdf"/>
    <m/>
    <s v="Competitvely Bid Contract"/>
    <s v="Yes"/>
    <s v="Yes"/>
    <s v="_x000a_​NB-$0 budget in PSB."/>
    <s v="NMB-07/11/2016"/>
    <s v="_x000a_​NB-ask about funding history. Reporting requirements appear on page of the renewal."/>
    <s v="_x000a_​NB-any more details about funding history."/>
    <s v="Item"/>
    <s v="sites/dmf/budget/Lists/NonProfit Tracker"/>
    <x v="1"/>
  </r>
  <r>
    <x v="0"/>
    <s v="The Women's Home, Inc."/>
    <s v="Residential Substance Abuse Treatment Program"/>
    <s v="Provides a safe, structured, and stable living environment for recovering female alcoholics and addicts"/>
    <x v="1"/>
    <x v="1"/>
    <s v="Natasha Minocha"/>
    <s v="General Fund"/>
    <s v="101.456000.52205.0000.1000.3521_x000a_101.456000.52205.0000.1000.3551"/>
    <m/>
    <n v="3656"/>
    <n v="0"/>
    <x v="92"/>
    <s v="297-13"/>
    <s v="RFP"/>
    <s v="RFP"/>
    <s v="RFP"/>
    <s v="_x000a_7/1/16 - 6/30/17"/>
    <s v="FY13 - $2,100_x000a_FY14-16 - $3,656"/>
    <s v="FY 2013"/>
    <s v="N/A"/>
    <s v="Yes"/>
    <s v="Client progress is reviewed by clinical management"/>
    <s v="None"/>
    <s v="_x000a_Community Services Board"/>
    <s v="Community Service Board (CSB), Behavioral Health Division (BHD) clients"/>
    <d v="2016-08-01T13:16:43"/>
    <s v="_x000a_None"/>
    <m/>
    <m/>
    <m/>
    <s v="Competitvely Bid Contract"/>
    <s v="Yes"/>
    <s v="No"/>
    <s v="_x000a_​NB-FY17 PSB budget is $2,753."/>
    <s v="NMB-07/11/16"/>
    <s v="_x000a_​NB-Add CSB to commission field. Ask purchasing for contract. Switch program name and program description."/>
    <s v="_x000a_​NB-double-check budget ACCs."/>
    <s v="Item"/>
    <s v="sites/dmf/budget/Lists/NonProfit Tracker"/>
    <x v="1"/>
  </r>
  <r>
    <x v="0"/>
    <s v="Virginia Cooperative Extension (VCE)"/>
    <s v="​Money Smarts"/>
    <s v="Serves residents at Arlington Partnership for Affordable Housing (APAH) properties by administering a financial education program"/>
    <x v="0"/>
    <x v="0"/>
    <s v="Caitlin Jones"/>
    <s v="Community Development Fund"/>
    <s v="101.456300.91102.VCEX.0000.64SG"/>
    <m/>
    <n v="0"/>
    <n v="29500"/>
    <x v="93"/>
    <m/>
    <s v="EP"/>
    <s v="​Applied to the Community Development Fund"/>
    <s v="CDCAC"/>
    <s v="_x000a_7/1/16 - 6/30/17"/>
    <s v=" FY 15-16  - AHIF two year housing services grant. "/>
    <s v="FY 2017"/>
    <s v="N/A"/>
    <s v="Yes"/>
    <s v="# Money Smarts Pay program participants_x000a_% / # of participants to achieve the short-term savings goals_x000a_% / # of participants to access their credit reports and, if they have outstanding consumer debts, will make plans for paying them off in a specific time frame_x000a_% / # of participants to make on-time payments of their monthly obligations (rent, utilities, phone) for the duration of the three-month program and the six months following_x000a_# teens to participate in Reality Store_x000a_% / # of participating teens to report that they learned about how having a savings account and insurance could help them plan for emergencies_x000a_# of Kids Marketplace participants_x000a_% / # of children who participate in Kids Marketplace to report on post-event evaluations that they gained new ideas on how to handle their money in the future and that they learned that life has surprises that can cost extra money"/>
    <s v="None"/>
    <s v="_x000a_Citizens Advisory Commission on Housing; Community Development Citizens Advisory Committee"/>
    <s v="Low-to-moderate income households who need education in money management"/>
    <d v="2016-08-01T13:18:15"/>
    <s v="_x000a_None"/>
    <m/>
    <m/>
    <m/>
    <s v="General Fund Grant Agreement"/>
    <s v="Yes"/>
    <s v="No"/>
    <s v="_x000a_​Nb-budget matches the FY17 CD Fund table; money is budgeted to task after adoption."/>
    <s v="NMB-07/07/2016"/>
    <s v="_x000a_​NB-Agreement is not attached because this is the first year of the program. Need to reword program description (take out reference AHIF two year funding which is already in the funding history)."/>
    <m/>
    <s v="Item"/>
    <s v="sites/dmf/budget/Lists/NonProfit Tracker"/>
    <x v="0"/>
  </r>
  <r>
    <x v="0"/>
    <s v="Virginia Cooperative Extension (VCE)"/>
    <s v="​Virginia Cooperative Extension [VCE]"/>
    <s v="The Virginia Cooperative Extension provides research based educational programs to the people of the Commonwealth in the areas of Agricultural and Natural Resources, Family and Consumer Sciences, 4-H Youth Development, and Community Viability.  ​DPR provides Ongoing annual funding to support personnel costs, some non-personnel costs and free office space at Fairlington"/>
    <x v="0"/>
    <x v="2"/>
    <s v="Kimberly Haun"/>
    <s v="General Fund"/>
    <s v="101.various.80103.0000.0000.0000​"/>
    <s v="Use of County Space"/>
    <n v="113514"/>
    <n v="0"/>
    <x v="94"/>
    <m/>
    <s v="EP"/>
    <s v="Organization contacts department staff directly"/>
    <s v="_x000a_​Internal Department Review"/>
    <s v="_x000a_7/1/16 - 6/30/17"/>
    <s v="FY10 - $103,904_x000a_FY11-15 - $93,514_x000a_FY16 - $113,514"/>
    <s v="Unknown"/>
    <s v="FY16 - increased funding to support a shift of additional master gardener efforts from DPR to VCE"/>
    <s v="_x000a_No"/>
    <s v="An updated MOU is currently being developed to define metrics."/>
    <s v="None"/>
    <s v="None"/>
    <s v="The local community who are interested in VCE's educational programs. "/>
    <d v="2016-07-28T11:18:12"/>
    <s v="_x000a_https://arlingtonva-my.sharepoint.com/personal/rschmitt_arlingtonva_us/Documents/Non-Profit%20Tracker%20Support/VCE%20MOU.PDF"/>
    <s v="https://arlingtonva-my.sharepoint.com/personal/rschmitt_arlingtonva_us/Documents/Non-Profit%20Tracker%20Support/VCE%20MOU.PDF"/>
    <m/>
    <m/>
    <s v="Memorandum of Understanding"/>
    <s v="Yes"/>
    <s v="Yes"/>
    <s v="_x000a_​NB-assuming budget for entire cost center supports this program."/>
    <s v="JWB-7/6"/>
    <s v="_x000a_can we provide more detail on what duties they perform for the county?_x000a_ "/>
    <m/>
    <s v="Item"/>
    <s v="sites/dmf/budget/Lists/NonProfit Tracker"/>
    <x v="3"/>
  </r>
  <r>
    <x v="0"/>
    <s v="Virginia Hospital Center"/>
    <s v="​Medical Detox Services"/>
    <s v="​Medical detox services for Arlington County residents with substance abuse issues that are referred by County staff."/>
    <x v="1"/>
    <x v="1"/>
    <s v="Joe Bullock"/>
    <s v="General Fund"/>
    <s v="101.456000.52205.0000.1000.3250"/>
    <m/>
    <n v="3334"/>
    <n v="0"/>
    <x v="95"/>
    <s v="222-11"/>
    <s v="RFP"/>
    <s v="RFP"/>
    <s v="RFP"/>
    <s v="_x000a_7/1/16 - 6/30/17"/>
    <s v="FY13-16 - $3,334"/>
    <s v="FY 2013"/>
    <s v="N/A"/>
    <s v="Yes"/>
    <s v="Program managers/case workers closely monitor the progress of the clients and impact of the facility care provided in development of client."/>
    <s v="None"/>
    <s v="_x000a_Community Services Board"/>
    <s v="Community Service Board (CSB), Behavioral Health Division (BHD) clients"/>
    <d v="2016-08-01T13:16:45"/>
    <s v="_x000a_https://arlingtonva.sharepoint.com/sites/dmf/budget/Lists/NonProfit%20Tracker/Attachments/90/VoA%20FY16%20SFA.pdf"/>
    <s v="https://arlingtonva.sharepoint.com/sites/dmf/budget/Lists/NonProfit%20Tracker/Attachments/90/VoA%20FY16%20SFA.pdf"/>
    <m/>
    <m/>
    <s v="Competitvely Bid Contract"/>
    <s v="Yes"/>
    <s v="Yes"/>
    <s v="_x000a_​NB-FY17 PSB budget is way higher ($382,998), must include other programs and/or expenses."/>
    <s v="NMB-07/08/2016"/>
    <s v="_x000a_​NB-purchasing authority says SFA, but purchasing type says Competitive Process. Reformat period of performance. Add CSB in the commission field."/>
    <s v="_x000a_​NMB-Double-check purchasing authority. Ask how many beds are available.  $3K sounds like a pretty small budget for that kind of service. ask for Virginia Hospital Center agreement (VOA agreement was attached by mistake). Dept. Answer - BHD does not use the contract every year but enacts one in order to have the option to purchase services of this type when the necessity arises."/>
    <s v="Item"/>
    <s v="sites/dmf/budget/Lists/NonProfit Tracker"/>
    <x v="1"/>
  </r>
  <r>
    <x v="0"/>
    <s v="Volunteers of America (VOA)"/>
    <s v="​Residential support services for intellectually disabled"/>
    <s v="​Congregate residential services to individuals with intellectual and developmental disabilities"/>
    <x v="9"/>
    <x v="1"/>
    <s v="Jennifer McKinney Acheson"/>
    <s v="General Fund"/>
    <s v="101.456000.53208.0000.0000.M521"/>
    <m/>
    <n v="128870"/>
    <n v="0"/>
    <x v="96"/>
    <s v="519-12"/>
    <s v="RFP"/>
    <s v="_x000a_​RFP"/>
    <s v="RFP"/>
    <s v="_x000a_7/1/16 - 6/30/17"/>
    <s v="​FY13-14 - $125,092_x000a_FY15 - $126,343_x000a_FY16 - $128,870"/>
    <s v="FY 2006"/>
    <s v="FY16 -  COLA, rate increase"/>
    <s v="Yes"/>
    <s v="-individual service reviews _x000a_-quarterly progress reports_x000a_-incident reports _x000a_-discharge reports _x000a_-licensure and corrective action plans _x000a_-citizen complaints _x000a_-data for in-home services_x000a_-qualitative outcome data"/>
    <s v="None"/>
    <s v="Disability Advisory Commission;_x000a_Commission on Aging; _x000a_Community Services Board"/>
    <s v="_x000a_​Adults with intellectual and developmental disabilities residing in group homes, living independently, and those that receive in-home services"/>
    <d v="2016-08-01T13:17:39"/>
    <s v="_x000a_https://arlingtonva.sharepoint.com/sites/dmf/budget/Lists/NonProfit%20Tracker/Attachments/99/Volunteers%20of%20America%20519-12.pdf_x000a_https://arlingtonva.sharepoint.com/sites/dmf/budget/Lists/NonProfit%20Tracker/Attachments/99/VOA%20Chespeake%20519-12%20A4.pdf"/>
    <s v="https://arlingtonva.sharepoint.com/sites/dmf/budget/Lists/NonProfit%20Tracker/Attachments/99/Volunteers%20of%20America%20519-12.pdf"/>
    <s v="https://arlingtonva.sharepoint.com/sites/dmf/budget/Lists/NonProfit%20Tracker/Attachments/99/VOA%20Chespeake%20519-12%20A4.pdf"/>
    <m/>
    <s v="Competitvely Bid Contract"/>
    <s v="Yes"/>
    <s v="Yes"/>
    <s v="_x000a_​NB-$0 budget in PSB."/>
    <s v="NMB-07/11/2016"/>
    <s v="_x000a_​NB-metrics start in section VI (reporting requirements) of the contract (page 34 of the pdf agreement, not the amendment)."/>
    <s v="_x000a_​NB-ask about the budget. Dept Answer - The ACCs entered are where the expenses are charged, all budget is currently maintained in 101.456000.53208.0.0.0. The task M521 is used for the electronic health record reporting."/>
    <s v="Item"/>
    <s v="sites/dmf/budget/Lists/NonProfit Tracker"/>
    <x v="1"/>
  </r>
  <r>
    <x v="0"/>
    <s v="Volunteers of America (VOA)"/>
    <s v="​Mary Marshall Assisted Living Residence"/>
    <s v="52-unit licensed assisted living facility for low-income people age 55 and older with cognitive, mental health and other special needs who require assistance with activities of daily living"/>
    <x v="2"/>
    <x v="1"/>
    <s v="Glenda Blake"/>
    <s v="General Fund"/>
    <s v="101.437405.53320.0000.0000.0000           "/>
    <m/>
    <n v="2432458"/>
    <n v="0"/>
    <x v="97"/>
    <s v="619-12"/>
    <s v="_x000a_Sole Source"/>
    <s v="_x000a_Initial application method was RFP.  Going forward it has been determined this will be a sole-source contract."/>
    <s v="_x000a_​Internal Department Review"/>
    <s v="_x000a_7/1/16 - 6/30/17"/>
    <s v="​FY12 - $1,507,907_x000a_FY13-14 - $2,408,374_x000a_FY15-16 - $2,432,458"/>
    <s v="FY 2012"/>
    <s v="FY13 - to provide a full year of funding"/>
    <s v="Yes"/>
    <s v="monthly client/facility activity report including:_x000a_ # of admissions; _x000a_# of denials with reasons; _x000a_# of discharges with reasons;_x000a_# of hospitalizations with reasons;_x000a_staffing updates;_x000a_ incidents;_x000a_ and facility concerns and issues."/>
    <s v="_x000a_​DHS is negotiating a new agreement for the next 5 year term, vendor has indicated they will ask for additional funds."/>
    <s v="_x000a_​Commission on Aging;_x000a_Commission on Long Term Care Residences; _x000a_Community Services Board"/>
    <s v="Residents of Mary Marshall Assisted Living Residence"/>
    <d v="2016-08-01T13:13:21"/>
    <s v="_x000a_https://arlingtonva.sharepoint.com/sites/dmf/budget/Lists/NonProfit%20Tracker/Attachments/65/619-12%20-%20NOA%20-%20A5.pdf_x000a_https://arlingtonva.sharepoint.com/sites/dmf/budget/Lists/NonProfit%20Tracker/Attachments/65/619-12.pdf_x000a_ "/>
    <s v="https://arlingtonva.sharepoint.com/sites/dmf/budget/Lists/NonProfit%20Tracker/Attachments/65/619-12%20-%20NOA%20-%20A5.pdf"/>
    <s v="https://arlingtonva.sharepoint.com/sites/dmf/budget/Lists/NonProfit%20Tracker/Attachments/65/619-12.pdf"/>
    <m/>
    <s v="Sole Source"/>
    <s v="Yes"/>
    <s v="Yes"/>
    <s v="_x000a_​NB-budget matches PSB."/>
    <s v="NMB-07/08/2016"/>
    <s v="_x000a_​NB-purchasing authority says sole source but type of agreement says RFP, need to confirm which is right."/>
    <s v="_x000a_​NB-double-check purchasing vehicle. Is the upcoming contract due to a competitive bid process or is this a sole source? This is the Mary Marshall Assisted Living Residence. The initial agreement was an RFP, but it is now going to be a sole source going forward. New agreement will be in place by early fall 2016."/>
    <s v="Item"/>
    <s v="sites/dmf/budget/Lists/NonProfit Tracker"/>
    <x v="1"/>
  </r>
  <r>
    <x v="0"/>
    <s v="Volunteers of America Chesapeake (VoAC)"/>
    <s v="​Diversion Homeless Services Program"/>
    <s v="​Diversion and emergency shelter services to Arlington County residents who are at risk of, or are homeless"/>
    <x v="6"/>
    <x v="0"/>
    <s v="Jennifer L. Daniels"/>
    <s v="Community Development Fund"/>
    <s v="101.456300.91102.VOAC.0000.64SG"/>
    <m/>
    <n v="0"/>
    <n v="50000"/>
    <x v="10"/>
    <m/>
    <s v="EP"/>
    <s v="​Applied to the Community Development Fund"/>
    <s v="CDCAC"/>
    <s v="_x000a_7/1/16 - 6/30/17"/>
    <s v="FY16 - $50,000"/>
    <s v="FY 2016"/>
    <s v="N/A"/>
    <s v="Yes"/>
    <s v="# residents served through diversion program_x000a_# residents diverted, remaining housed without using shelter services within 12 months"/>
    <s v="None"/>
    <s v="Community Development Citizens Advisory Committee"/>
    <s v="Homeless persons, people at risk for homelessness, Continuum of Care"/>
    <d v="2016-08-01T13:18:05"/>
    <s v="_x000a_https://arlingtonva.sharepoint.com/sites/dmf/budget/Lists/NonProfit%20Tracker/Attachments/107/VOAC%20-%20diversion%2050K.pdf"/>
    <s v="https://arlingtonva.sharepoint.com/sites/dmf/budget/Lists/NonProfit%20Tracker/Attachments/107/VOAC%20-%20diversion%2050K.pdf"/>
    <m/>
    <m/>
    <s v="General Fund Grant Agreement"/>
    <s v="Yes"/>
    <s v="Yes"/>
    <s v="_x000a_​NB-budget matches the FY17 CD Fund table; money is budgeted to task after adoption."/>
    <s v="Nmb-7/07/2016"/>
    <m/>
    <m/>
    <s v="Item"/>
    <s v="sites/dmf/budget/Lists/NonProfit Tracker"/>
    <x v="0"/>
  </r>
  <r>
    <x v="0"/>
    <s v="Volunteers of America Chesapeake (VoAC)"/>
    <s v="Homelessness Services"/>
    <s v="​Operates the County-owned Residential Program Center (RPC)  for homeless individuals, operates the RPC Detox and Early Recovery Programs"/>
    <x v="6"/>
    <x v="1"/>
    <s v="Joe Bullock"/>
    <s v="General Fund"/>
    <s v="101.434000.52206.0000.1000.3501   (Early Recovery ) _x000a_101.434000.52207.0000.1000.3521 (RPC Detox)"/>
    <m/>
    <n v="873222"/>
    <n v="0"/>
    <x v="98"/>
    <s v="259-12"/>
    <s v="RFP"/>
    <s v="RFP"/>
    <s v="RFP"/>
    <s v="_x000a_7/1/16 - 6/30/17"/>
    <s v="FY13 - $698,787_x000a_FY14 - $913,716_x000a_FY15-16 - $873,222"/>
    <s v="FY 2013"/>
    <s v="FY17 - COLA"/>
    <s v="Yes"/>
    <s v="Program managers/case workers closely monitor the progress of the clients and impact of the facility care provided in development of client."/>
    <s v="None"/>
    <s v="_x000a_Community Services Board"/>
    <s v="Community Service Board (CSB), Behavioral Health Division (BHD) clients"/>
    <d v="2016-08-01T13:16:56"/>
    <s v="_x000a_https://arlingtonva.sharepoint.com/sites/dmf/budget/Lists/NonProfit%20Tracker/Attachments/93/0.%20FY16%20contract%20441-10%20A7%20Final.pdf"/>
    <s v="https://arlingtonva.sharepoint.com/sites/dmf/budget/Lists/NonProfit%20Tracker/Attachments/93/0.%20FY16%20contract%20441-10%20A7%20Final.pdf"/>
    <m/>
    <m/>
    <s v="Competitvely Bid Contract"/>
    <s v="Yes"/>
    <s v="Yes"/>
    <s v="_x000a_​NB-$0 budget in PSB."/>
    <s v="NMB-07/08/2016"/>
    <s v="_x000a_​NB-see monthly reporting requirementsstartin on page 13. Add CSB to commission field."/>
    <s v="_x000a_​NB-ask about budget location."/>
    <s v="Item"/>
    <s v="sites/dmf/budget/Lists/NonProfit Tracker"/>
    <x v="1"/>
  </r>
  <r>
    <x v="0"/>
    <s v="Volunteers of America Chesapeake (VoAC)"/>
    <s v="Residential Program Management"/>
    <s v="​Operates the Residential Program Center (RPC), which includes three components: 44 beds Shelter for Homeless Individuals, a Social Model Detox Program, and an Early Recovery Treatment Program "/>
    <x v="6"/>
    <x v="1"/>
    <s v="Cynthia Stevens"/>
    <s v="General Fund"/>
    <s v="101.437405.51108.HMLS.1000.5H81"/>
    <m/>
    <n v="757249"/>
    <n v="0"/>
    <x v="99"/>
    <s v="441-10"/>
    <s v="RFP"/>
    <s v="A funding request is sent to the department during the budget process. Organization may choose to contact and/or submit a funding request to the County Board."/>
    <s v="_x000a_​Internal Department Review"/>
    <s v="_x000a_7/1/16 - 6/30/17"/>
    <s v="FY13 - $644,484_x000a_FY14 - $685,734_x000a_FY15-16 - $692,591"/>
    <s v="FY 2006"/>
    <s v=" FY17 - estimated personnel expenses due to living wage adjustment were calculated at $17,192"/>
    <s v="Yes"/>
    <s v="-monthly reports including: _x000a_# exiting shelter in the month_x000a_ % of clients with employment income at exit_x000a_ % of clients with non-employment income at exit,_x000a_% of clients with no income at exit_x000a_ % of clients who increase income from entry to exit_x000a_ % of clients with non-cash benefits at exit_x000a_ # of clients exiting to permanent housing (all shelter clients)_x000a_# of clients exiting to permanent housing (prioritized clients)_x000a_# of clients exiting Independence House_x000a_# of  clients who exited permanent housing 6  calendar months ago_x000a_# of clients above who returned to shelter in the 7th month_x000a_ rate of return/recidivism_x000a_ % of beds utilized nightly on average_x000a_ median length of stay"/>
    <s v="None"/>
    <s v=" Citizens Advisory Commission on Housing"/>
    <s v="Homeless adults, landlords and property management companies, _x000a_ Continuum of Care"/>
    <d v="2016-08-01T12:56:32"/>
    <s v="_x000a_https://arlingtonva.sharepoint.com/sites/dmf/budget/Other%20Budget%20Documents/Volunteers%20of%20America%20Chesapeake%20Inc%20Residential%20Center%20Management%20%20FY16%20contract%20441-10%20A7.pdf"/>
    <s v="https://arlingtonva.sharepoint.com/sites/dmf/budget/Other%20Budget%20Documents/Volunteers%20of%20America%20Chesapeake%20Inc%20Residential%20Center%20Management%20%20FY16%20contract%20441-10%20A7.pdf"/>
    <m/>
    <m/>
    <s v="Contract"/>
    <s v="Yes"/>
    <s v="Yes"/>
    <s v="_x000a_​NB-FY17 PSB budget is $692,591."/>
    <s v="NMB-07/08/2016"/>
    <m/>
    <s v="_x000a_FY17 PSB budget for codes provided totals $692,591. Are we missing any codes? Where is additional funding coming from? Dept Answer - ​The increase in funding for this contract is a structural issue, through our monitoring process we reserve sufficient funding at year end."/>
    <s v="Item"/>
    <s v="sites/dmf/budget/Lists/NonProfit Tracker"/>
    <x v="1"/>
  </r>
  <r>
    <x v="0"/>
    <s v="Volunteers of America Chesapeake (VoAC)"/>
    <s v="VOAC CAS Case Management"/>
    <s v="CAS Case Management - Centralized Access System (CAS) to provide housing stabilization, financial literacy and case management services to eligible households receiving short-term assistance to prevent homelessness or rapidly re-house homeless households."/>
    <x v="6"/>
    <x v="1"/>
    <s v="Heather Venner"/>
    <s v="General Fund"/>
    <s v="101.437405.51108.HST.1000.HRSS_x000a_101.499100.51108.HST.1000.HPSR"/>
    <s v="_x000a_Office Space at DHS 2 days per week._x000a_ "/>
    <n v="26811"/>
    <n v="0"/>
    <x v="100"/>
    <m/>
    <s v="EP"/>
    <s v="A funding request is sent to the department during the budget process. Organization may choose to contact and/or submit a funding request to the County Board."/>
    <s v="_x000a_​Board Award"/>
    <s v="_x000a_7/1/16 - 6/30/17"/>
    <s v="​FY13 - $52,804_x000a_FY14 - $51,850_x000a_FY15 - $26,811_x000a_FY16 - $61,811"/>
    <s v="FY 2013"/>
    <s v="FY17 - funding decreased to $26,811 due to lack of match for local funding"/>
    <s v="Yes"/>
    <s v="-monthly report detailing: financial assistance by transaction and uncashed checks._x000a_-quarterly reports including: statement of donations and amounts received; _x000a_and documentation of expenditures to be credited to quarterly in-kind contribution."/>
    <s v="None"/>
    <s v="Citizens Advisory Commission on Housing"/>
    <s v="Homeless adults, landlords and property management companies, Continuum of Care"/>
    <d v="2016-07-28T15:03:49"/>
    <s v="_x000a_https://arlingtonva.sharepoint.com/sites/dmf/budget/Other%20Budget%20Documents/Volunteers%20of%20America%20Chesapeake%20Inc%20CAS%20Case%20Management%20%20FY17%20agreement.pdf"/>
    <s v="https://arlingtonva.sharepoint.com/sites/dmf/budget/Other%20Budget%20Documents/Volunteers%20of%20America%20Chesapeake%20Inc%20CAS%20Case%20Management%20%20FY17%20agreement.pdf"/>
    <m/>
    <m/>
    <s v="EP"/>
    <s v="Yes"/>
    <s v="Yes"/>
    <s v="_x000a_​NB-$0 budget in PSB."/>
    <s v="NMB-07/11/2016"/>
    <s v="_x000a_​NB-spell out CAS. For metrics, see Exhibit E of the contract (page 18 of the pdf). Only see emtrics on this page, but DHS said there were six."/>
    <s v="_x000a_​NB-ask about budget location. Ask about two metrics not included in exhibit e."/>
    <s v="Item"/>
    <s v="sites/dmf/budget/Lists/NonProfit Tracker"/>
    <x v="3"/>
  </r>
  <r>
    <x v="0"/>
    <s v="Wesley Housing Development Corporation (WHDC)"/>
    <s v="​Building Communities of Promise"/>
    <s v="​On-site enrichment programming at Whitefield Commons Community Resource Center to foster economic self-sufficiency and academic achievement for low-income adults and youth"/>
    <x v="0"/>
    <x v="0"/>
    <s v="Rolda Nedd"/>
    <s v="Community Development Fund"/>
    <s v="206.456300.72405.0000.0642.6DWH"/>
    <m/>
    <n v="0"/>
    <n v="24000"/>
    <x v="101"/>
    <m/>
    <s v="EP"/>
    <s v="​Applied to the Community Development Fund"/>
    <s v="CDCAC"/>
    <s v="_x000a_7/1/16 - 6/30/17"/>
    <s v="​FY14 - $25,000_x000a_FY15-16 - $24,000"/>
    <s v="FY 2014"/>
    <s v="FY15 - Fewer funds to allocate among programs"/>
    <s v="Yes"/>
    <s v="# residents who will access referral support and/or employment services to maintain housing_x000a_# elementary-age students who maintain or improve academic performance                                _x000a_# residents who improve computer literacy and achieve basic, intermediate or advanced skill level                                                _x000a_# adults who achieve new or improved employment                                                             "/>
    <s v="None"/>
    <s v="Community Development Citizens Advisory Committee"/>
    <s v="Low-to-moderate income residents who reside at Whitefield Commons Apartment Complex"/>
    <d v="2016-08-01T12:46:15"/>
    <s v="_x000a_https://arlingtonva.sharepoint.com/sites/dmf/budget/Other%20Budget%20Documents/WHDC%20FY16.pdf"/>
    <s v="https://arlingtonva.sharepoint.com/sites/dmf/budget/Other%20Budget%20Documents/WHDC%20FY16.pdf"/>
    <m/>
    <m/>
    <s v="General Fund Grant Agreement"/>
    <s v="Yes"/>
    <s v="Yes"/>
    <s v="_x000a_​NB-budget matches the FY17 CD Fund table; money is budgeted to task after adoption."/>
    <s v="NMB-07/07/2016"/>
    <m/>
    <s v="_x000a_​NB-Is Whitefield Commons part of an NSA (like Buckingham)? It's in the Buckingham area so maybe. Can't access link in the community stakeholders section is it the same as the agreement or is it something else? Yes, NSA. Have document from stakeholder field. County is moving away from using NSAs. Just spell out term once and move on."/>
    <s v="Item"/>
    <s v="sites/dmf/budget/Lists/NonProfit Tracker"/>
    <x v="0"/>
  </r>
  <r>
    <x v="1"/>
    <m/>
    <m/>
    <m/>
    <x v="13"/>
    <x v="11"/>
    <m/>
    <m/>
    <m/>
    <m/>
    <m/>
    <m/>
    <x v="102"/>
    <m/>
    <m/>
    <m/>
    <m/>
    <m/>
    <m/>
    <m/>
    <m/>
    <m/>
    <m/>
    <m/>
    <m/>
    <m/>
    <m/>
    <m/>
    <m/>
    <m/>
    <m/>
    <m/>
    <m/>
    <m/>
    <m/>
    <m/>
    <m/>
    <m/>
    <m/>
    <m/>
    <x v="6"/>
  </r>
  <r>
    <x v="1"/>
    <s v="(1) Community Development Funding is listed as one-time funding because the Community Development Citizens Advisory Council (CDCAC) makes new funding recommendations for each fiscal year. Several, non-profit orgainzations funded through the Community Development Fund has received funding for several years."/>
    <m/>
    <m/>
    <x v="13"/>
    <x v="11"/>
    <m/>
    <m/>
    <m/>
    <m/>
    <m/>
    <m/>
    <x v="102"/>
    <m/>
    <m/>
    <m/>
    <m/>
    <m/>
    <m/>
    <m/>
    <m/>
    <m/>
    <m/>
    <m/>
    <m/>
    <m/>
    <m/>
    <m/>
    <m/>
    <m/>
    <m/>
    <m/>
    <m/>
    <m/>
    <m/>
    <m/>
    <m/>
    <m/>
    <m/>
    <m/>
    <x v="6"/>
  </r>
  <r>
    <x v="1"/>
    <m/>
    <m/>
    <m/>
    <x v="13"/>
    <x v="11"/>
    <m/>
    <m/>
    <m/>
    <m/>
    <m/>
    <m/>
    <x v="102"/>
    <m/>
    <m/>
    <m/>
    <m/>
    <m/>
    <m/>
    <m/>
    <m/>
    <m/>
    <m/>
    <m/>
    <m/>
    <m/>
    <m/>
    <m/>
    <m/>
    <m/>
    <m/>
    <m/>
    <m/>
    <m/>
    <m/>
    <m/>
    <m/>
    <m/>
    <m/>
    <m/>
    <x v="6"/>
  </r>
</pivotCacheRecords>
</file>

<file path=xl/pivotCache/pivotCacheRecords4.xml><?xml version="1.0" encoding="utf-8"?>
<pivotCacheRecords xmlns="http://schemas.openxmlformats.org/spreadsheetml/2006/main" xmlns:r="http://schemas.openxmlformats.org/officeDocument/2006/relationships" count="126">
  <r>
    <n v="1"/>
    <s v="AHC Inc."/>
    <s v="Project Discovery​"/>
    <s v="​Provision of academic support, mentoring, and college visits for low-income high school students"/>
    <s v="Education/Job Training"/>
    <s v="CPHD"/>
    <s v="Rolda Nedd"/>
    <s v="Community Development Fund"/>
    <s v="​101.456300.72409.0000.CS17.C170"/>
    <m/>
    <n v="0"/>
    <n v="30000"/>
    <n v="30000"/>
    <m/>
    <x v="0"/>
    <s v="Applied for Community Services Block Grant  funding"/>
    <s v="CDCAC"/>
    <s v="_x000a_7/1/16 - 6/30/17"/>
    <s v="FY10-14 - $30,000_x000a_FY15 - $27,000_x000a_FY16 - $30,000"/>
    <s v="FY 2007"/>
    <s v="_x000a_​This is based on the allocation from the State CSBG program earmarked for Project Discovery."/>
    <s v="Yes"/>
    <s v="# students enrolled in program_x000a_# enrolled students enrolled in post-secondary education_x000a_# / % of students to complete the program"/>
    <s v="None"/>
    <s v="Community Development Citizens Advisory Commission"/>
    <s v="_x000a_​Low-to-moderate income youths who may not be able to access a college education"/>
    <d v="2016-08-01T13:13:01"/>
    <s v="_x000a_None"/>
    <m/>
    <m/>
    <m/>
    <s v="General Fund Grant Agreement"/>
    <s v="Yes"/>
    <s v="No"/>
    <s v="_x000a_​NB-budget matches the FY17 CD Fund table; money is budgeted to task after adoption."/>
    <s v="NMB-07/07/2016"/>
    <s v="_x000a_​NB- No agreement is attached. Is this program attached to a specific housing complex? Is it part of an NSA? Swan to provide MOU._x000a_ "/>
    <s v="_x000a_this program is in several complexes some in NSAs and some are not. Sswan to provide MOU."/>
    <s v="Item"/>
    <s v="sites/dmf/budget/Lists/NonProfit Tracker"/>
    <s v="Community Development Fund"/>
  </r>
  <r>
    <n v="1"/>
    <s v="Alexandria Neighborhood Health Systems, Inc. (ANHSI)"/>
    <s v="Alexandria Neighborhood Health Systems, Inc. (ANHSI)"/>
    <s v="​Primary Care Services for behavioral healthcare clients placed in the Mental Health program and/or Substance Abuse program."/>
    <s v="Health/Counseling Services"/>
    <s v="DHS"/>
    <s v="Mridu Tripathi"/>
    <s v="General Fund"/>
    <s v="​101.456000.52112.0000.FANL.1310"/>
    <m/>
    <n v="256706"/>
    <n v="0"/>
    <n v="256706"/>
    <s v="646-13"/>
    <x v="1"/>
    <s v="(RFP) Rider"/>
    <s v="_x000a_RFP, Granted Funded SAMSHA"/>
    <s v="_x000a_7/1/16 - 6/30/17"/>
    <s v="​FY14-16 - $256,706"/>
    <s v="FY 2014"/>
    <s v="_x000a_No changes."/>
    <s v="Yes"/>
    <s v="Program managers/case workers closely monitor the progress of the clients. Management tracks specific primary health care measures required by the Mental Health Abuse Services Administration."/>
    <s v="None"/>
    <s v="_x000a_Community Services Board"/>
    <s v="Community Service Board (CSB), Behavioral Health Division (BHD) clients"/>
    <d v="2016-08-01T12:51:00"/>
    <s v="https://arlingtonva.sharepoint.com/sites/dmf/budget/NonProfit%20Agreement%20Library/Alexandria%20Neighborhood%20Health%20Systems%20Inc-Neighborhood%20Health-DHS-646%2013.pdf_x000a_ "/>
    <s v="https://arlingtonva.sharepoint.com/sites/dmf/budget/NonProfit%20Agreement%20Library/Alexandria%20Neighborhood%20Health%20Systems%20Inc-Neighborhood%20Health-DHS-646%2013.pdf"/>
    <m/>
    <m/>
    <s v="Rider"/>
    <s v="Yes"/>
    <s v="Yes"/>
    <s v="_x000a_NB-FY17 budget in PSB is $55,745 (FY16 PSB budget was $236,324). The SAMHSA grant was for 4 years and is now in its last quarter for FY 2017 (grant expires September 30, 2017) thus the budget was reduced."/>
    <s v="NMB-7/7/16"/>
    <s v="_x000a_​NB-nonprofit program name looks like it was copied straight from the website.  Need more condensed program title. Looks like this might be two programs combined."/>
    <s v="_x000a_​NB-why did the FY 2017 budget go down?"/>
    <s v="Item"/>
    <s v="sites/dmf/budget/Lists/NonProfit Tracker"/>
    <s v="Service Agreements"/>
  </r>
  <r>
    <n v="1"/>
    <s v="Alliance for Arlington Senior Programs"/>
    <s v="​Alliance for Arlington Senior Programs"/>
    <s v="​Fundraising and conducting outreach to support programs and foster wellness, a sense of purpose, and a strengthening of community connections for 55+"/>
    <s v="Senior Services"/>
    <s v="DPR"/>
    <s v="Jennifer Collins"/>
    <s v="In-Kind Contribution"/>
    <s v="N/A"/>
    <s v="​DPR provides the use of facility space"/>
    <n v="0"/>
    <n v="0"/>
    <n v="0"/>
    <m/>
    <x v="0"/>
    <s v="None"/>
    <s v="_x000a_​Internal Department Review"/>
    <s v="_x000a_7/1/16 - 6/30/17"/>
    <s v="N/A"/>
    <s v="FY 2007"/>
    <s v="_x000a_n/a​"/>
    <s v="Yes"/>
    <s v="_x000a_- extend outreach and promote awareness of DPR's senior programs_x000a_- work to expand the County's existing Senior Center programs_x000a_- work to improve the Senior Center facilities_x000a_- work with other area organizations where partnerships can advance the work of the Alliance for Arlington Seniors Programs"/>
    <s v="N/A"/>
    <s v="Commission on Aging"/>
    <s v="55+ Community"/>
    <d v="2016-07-28T11:14:20"/>
    <s v="_x000a_https://arlingtonva-my.sharepoint.com/personal/rschmitt_arlingtonva_us/Documents/Non-Profit%20Tracker%20Support/MOU%20Alliance%20Senior%20Pg%20signed%2010-7-10.pdf"/>
    <s v="https://arlingtonva-my.sharepoint.com/personal/rschmitt_arlingtonva_us/Documents/Non-Profit%20Tracker%20Support/MOU%20Alliance%20Senior%20Pg%20signed%2010-7-10.pdf"/>
    <m/>
    <m/>
    <s v="Memorandum of Understanding"/>
    <s v="No"/>
    <s v="Yes"/>
    <s v="_x000a_NB-in-kind service, n/a."/>
    <s v="JWB-7/6"/>
    <s v="_x000a_Can we provide additional detail on the facility space given?_x000a_Was a small group- dpr has purchasing authority, group is shrinking and should be considered a friends group"/>
    <m/>
    <s v="Item"/>
    <s v="sites/dmf/budget/Lists/NonProfit Tracker"/>
    <s v="In-Kind Contribution"/>
  </r>
  <r>
    <n v="1"/>
    <s v="Animal Welfare League of Arlington"/>
    <s v="Animal Welfare League of Arlington"/>
    <s v="Provides animal control, impoundment, and animal sheltering services for the County"/>
    <s v="Other"/>
    <s v="DHS"/>
    <s v="Lyn Hainge"/>
    <s v="Regional Contributions"/>
    <s v="​101.456014.91104.0000.0000.0000_x000a_Vehicle: 101.483010.55110.0000.10000.0000"/>
    <m/>
    <n v="1454517"/>
    <n v="0"/>
    <n v="1454517"/>
    <s v="430-10 Amendment 5"/>
    <x v="2"/>
    <s v="RFP"/>
    <s v="RFP"/>
    <s v="_x000a_7/1/16 - 6/30/17"/>
    <s v="FY13-14 - $1,360,908_x000a_FY15 - $1,374,517_x000a_FY16 - $1,419,517_x000a__x000a_Vehicle Only:_x000a_FY12 - $35,000_x000a_FY16 - $34,162.89_x000a_"/>
    <s v="FY 1984"/>
    <s v="_x000a_​FY2016, new funding added by county board (County Board added funding for an additional Animal Welfare League animal control officer {$45,000})"/>
    <s v="Yes"/>
    <s v="_x000a_- shelter activity_x000a_- rabies investigations_x000a_- animal cruelty investigations_x000a_- wildlife calls_x000a_- progress on previously defined work plans."/>
    <s v="None"/>
    <s v="None"/>
    <s v="Arlington Community Residents"/>
    <d v="2016-07-28T15:21:29"/>
    <s v="_x000a_https://logi.epro.cgipdc.com/External/rdPage.aspx?rdReport=Public.Reports.Report9010_Data"/>
    <s v="https://arlingtonva.sharepoint.com/sites/dmf/budget/NonProfit%20Agreement%20Library/Animal%20Welfare%20league%20of%20Arlington-DHS-430-10_14.pdf"/>
    <s v="https://arlingtonva.sharepoint.com/sites/dmf/budget/NonProfit%20Agreement%20Library/AWLA-PHD-DHS-238-10.pdf"/>
    <m/>
    <s v="Competitively Bid Contract"/>
    <s v="Yes"/>
    <s v="No"/>
    <s v="_x000a_​NB-budget matches."/>
    <s v="JWB-7/6"/>
    <s v="_x000a_​NB-can't open attachment. Metrics begin on page 27 of the original agreement. Added info on vehicle funding to the funding history."/>
    <m/>
    <s v="Item"/>
    <s v="sites/dmf/budget/Lists/NonProfit Tracker"/>
    <s v="Service Agreements"/>
  </r>
  <r>
    <n v="1"/>
    <s v="Arlington Food Assistance Center (AFAC)"/>
    <s v="​AFAC- Arlington Reads, Arlington Grows"/>
    <s v="Garden at the Central Library, Educational garden talks"/>
    <s v="Environment/Energy Efficiency"/>
    <s v="Libraries"/>
    <s v="Anne Gable"/>
    <s v="In-Kind Contribution"/>
    <s v="N/A"/>
    <s v="​The Central Library provides the garden space, mulch, and water source"/>
    <n v="0"/>
    <n v="0"/>
    <n v="0"/>
    <m/>
    <x v="0"/>
    <s v="None"/>
    <s v="Internal Department Review"/>
    <s v="_x000a_7/1/16 - 6/30/17"/>
    <s v="N/A"/>
    <s v="FY 2010"/>
    <m/>
    <s v="_x000a_No"/>
    <s v="None"/>
    <s v="None"/>
    <s v="None"/>
    <s v="Citizens that are served by AFAC and community members who attend the gardening education events"/>
    <d v="2016-07-28T15:06:13"/>
    <s v="_x000a_None"/>
    <m/>
    <m/>
    <m/>
    <s v="Exempt Purchase"/>
    <s v="No"/>
    <s v="No"/>
    <s v="_x000a_​NB-in-kind services, n/a."/>
    <s v="NMB-07/11/2016"/>
    <s v="_x000a_​NB-make sure all applicable fields are completed. May need to copy lobbying effort info from other AFAC entry."/>
    <s v="_x000a_​NB-can you provide a copy of the sole source agreement? Do you have any metrics/goals for this program?"/>
    <s v="Item"/>
    <s v="sites/dmf/budget/Lists/NonProfit Tracker"/>
    <s v="In-Kind Contribution"/>
  </r>
  <r>
    <n v="1"/>
    <s v="Arlington Food Assistance Center (AFAC)"/>
    <s v="​Emergency Needs Grant"/>
    <s v="​Food distribution to low-income Arlington residents."/>
    <s v="Emergency Needs Assistance"/>
    <s v="DHS"/>
    <s v="Heather Venner"/>
    <s v="General Fund"/>
    <s v="​101.437405.51108.ENF.1000.5133"/>
    <m/>
    <n v="477925"/>
    <n v="50000"/>
    <n v="527925"/>
    <s v="201-11-3"/>
    <x v="0"/>
    <s v="A funding request is sent to the department during the budget process. Organization may choose to contact and/or submit a funding request to the County Board."/>
    <s v="_x000a_​Board Award"/>
    <s v="_x000a_7/1/16 - 6/30/17"/>
    <s v="​FY13 - $405,530_x000a_FY14 - $365,400_x000a_FY15 - $342,925_x000a_FY16 - $477,925"/>
    <s v="FY 2000"/>
    <s v="FY17 - $50,000 was added in       one-time funding to cover the rising cost of food through Board award."/>
    <s v="Yes"/>
    <s v="# large and small food packages distributed on a weekly basis at all AFAC locations"/>
    <s v="None"/>
    <s v="None"/>
    <s v="Low-to-moderate income households"/>
    <d v="2016-08-01T12:54:12"/>
    <s v="_x000a_Original Contract:  https://arlingtonva.sharepoint.com/sites/dmf/budget/NonProfit%20Agreement%20Library/Arlington%20Food%20Assistance%20Center-DHS-EID-201-11-3.pdf_x000a_Amendment:https://arlingtonva.sharepoint.com/sites/dmf/budget/Other%20Budget%20Documents/Arlington%20Food%20Assistance%20Center%20201-11-3%20FY17.pdf"/>
    <s v="https://arlingtonva.sharepoint.com/sites/dmf/budget/NonProfit%20Agreement%20Library/Arlington%20Food%20Assistance%20Center-DHS-EID-201-11-3.pdf"/>
    <s v="https://arlingtonva.sharepoint.com/sites/dmf/budget/Other%20Budget%20Documents/Arlington%20Food%20Assistance%20Center%20201-11-3%20FY17.pdf"/>
    <m/>
    <s v="EP"/>
    <s v="Yes"/>
    <s v="Yes"/>
    <s v="_x000a_​NB-budget matches PSB."/>
    <s v="NMB-7/7/16"/>
    <s v="_x000a_​Nb-check back to see why one-time funding was added in FY 2017( think it was to cover the rising cost of food). The proposal evaluation method does not go into much detail on what criteria is used to evaluate funding request. Agreement attached is the notice of renewal (1 page only)."/>
    <s v="_x000a_​Please confirm one-time funding FY 2017 was to cover rising cost of food. Are there any metrics? Can't see the whole agreement, only renewal was attached. Please attach entire contract, if possible._x000a_Dept Answer - We confirm that one-time funding FY 2017 was to cover rising cost of food.  Metric and committee columns revised in red, columns W and Y. For metrics see page 2 of  Amendment 1 of 201-11-3, which references a Weekly  Distribution Activity Report. The contract document has an old contract number as it is an old contract and the only one available. The number agreement should be available at Purchasing."/>
    <s v="Item"/>
    <s v="sites/dmf/budget/Lists/NonProfit Tracker"/>
    <s v="Other Discretionary Grant Funding"/>
  </r>
  <r>
    <n v="1"/>
    <s v="Arlington Free Clinic"/>
    <s v="​Arlington Free Clinic"/>
    <s v="​Health care services to low-income, uninsured residents"/>
    <s v="Health/Counseling Services"/>
    <s v="DHS"/>
    <s v="Errol Chin-Loy"/>
    <s v="General Fund"/>
    <s v="​101.437405.55450.0000.1000.0000_x000a_101.437405.55450.0000.1000.0000 (tax reimbursement)"/>
    <s v="$6,000 in an annual property tax reimbursement"/>
    <n v="81000"/>
    <n v="0"/>
    <n v="81000"/>
    <s v="16-011-SS"/>
    <x v="3"/>
    <s v="A funding request is sent to department and/or County Board during the budget process."/>
    <s v="_x000a_​Board Award"/>
    <s v="_x000a_7/1/16 - 6/30/17"/>
    <s v="FY13 - $66,001_x000a_FY14 - $57,501_x000a_FY15-16 - $75,000"/>
    <s v="Unknown"/>
    <s v="_x000a_​Unknown_x000a_ "/>
    <s v="Yes"/>
    <s v="-quarterly reports for  each performance criteria:_x000a_# of new patients with diabetes assigned to staff Nurse Manager_x000a_# of patients referred after discharge from Virginia Hospital Center assigned to staff Nurse Manager_x000a_# of patients receiving care at Arlington Free Clinic_x000a_# of patients assigned to staff Nurse Managers_x000a_# of case management contracts provided by staff Nurse Managers _x000a_-Cumulative results per criteria"/>
    <s v="None"/>
    <s v="None"/>
    <s v="Low-income residents, uninsured residents"/>
    <d v="2016-08-01T12:55:59"/>
    <s v="https://arlingtonva.sharepoint.com/sites/dmf/budget/NonProfit%20Agreement%20Library/Arlington%20Free%20Clinic-Arlington%20Free%20Clinic-DHS-16-011-SS%20Notice%20of%20Award%20FINAL.pdf_x000a_ "/>
    <s v="https://arlingtonva.sharepoint.com/sites/dmf/budget/NonProfit%20Agreement%20Library/Arlington%20Free%20Clinic-Arlington%20Free%20Clinic-DHS-16-011-SS%20Notice%20of%20Award%20FINAL.pdf"/>
    <m/>
    <m/>
    <s v="General Fund Grant Agreement"/>
    <s v="Yes"/>
    <s v="Yes"/>
    <s v="_x000a_​NB-budget matches PSB. ​Per DHS - Property tax reimbursement funding was based on actual tax paid but effective in FY16, a decision was made to peg the amount at $6,000."/>
    <s v="NMB-07/08/2016"/>
    <s v="_x000a_​NB-can't open attachment."/>
    <s v="_x000a_​Nb-ask about the attachment.  Is the property tax reimbursement new to FY 2017 or was funding just added to cover an overage?"/>
    <s v="Item"/>
    <s v="sites/dmf/budget/Lists/NonProfit Tracker"/>
    <s v="Other Discretionary Grant Funding"/>
  </r>
  <r>
    <n v="1"/>
    <s v="Arlington Free Clinic"/>
    <s v="​Dental program"/>
    <s v="Dental care services to low-income, uninsured residents at Arlington County Department of Human Services location three days a week"/>
    <s v="Health/Counseling Services"/>
    <s v="DHS"/>
    <s v="Errol Chin-Loy"/>
    <s v="In-Kind Contribution"/>
    <s v="N/A"/>
    <s v="Use of County Space"/>
    <n v="0"/>
    <n v="0"/>
    <n v="0"/>
    <m/>
    <x v="4"/>
    <s v="None"/>
    <s v="_x000a_​Board Award"/>
    <s v="_x000a_7/1/16 - 6/30/17"/>
    <s v="​N/A"/>
    <s v="N/A"/>
    <s v="_x000a_​None"/>
    <s v="_x000a_No"/>
    <s v="None"/>
    <s v="None"/>
    <s v="None"/>
    <s v="Residents who are not seen through the County's Dental Program which include children who are not currently registered in Arlington Public Schools and Arlington Mill residents (individuals between the age of 22 and 60)"/>
    <d v="2016-08-01T12:56:10"/>
    <s v="_x000a_https://arlingtonva.sharepoint.com/sites/dmf/budget/_layouts/15/WopiFrame.aspx?sourcedoc={C6E9A95F-451C-4AB2-BF95-80795C79B838}&amp;file=Arlington%20Free%20Clinic-Free%20Clinic-DHS-AgencyContractListing.xlsx&amp;action=default"/>
    <s v="https://arlingtonva.sharepoint.com/sites/dmf/budget/Lists/NonProfit%20Tracker/DMF%20Review%20View.aspx#InplviewHash7fa05dde-f22b-48a7-a01b-1841881cf999="/>
    <m/>
    <m/>
    <s v="Memorandum of Understanding"/>
    <s v="No"/>
    <s v="No"/>
    <s v="_x000a_​NB-N/a, in-kind contribution."/>
    <s v="NMB-07/08/2016"/>
    <s v="_x000a_​NB-double-check info on community stakeholders, can't follow the explanation.-Updated"/>
    <m/>
    <s v="Item"/>
    <s v="sites/dmf/budget/Lists/NonProfit Tracker"/>
    <s v="Other Discretionary Grant Funding"/>
  </r>
  <r>
    <n v="1"/>
    <s v="Arlington Home Ownership Made Easier (AHOME)"/>
    <s v="​Achieve Your Dream Homeownership Program"/>
    <s v="Home buying and homeownership workshops"/>
    <s v="Housing"/>
    <s v="CPHD"/>
    <s v="Doug Myrick"/>
    <s v="Community Development Fund"/>
    <s v="​206.456300.72405.0000.0642.6HMO"/>
    <m/>
    <n v="0"/>
    <n v="35000"/>
    <n v="35000"/>
    <m/>
    <x v="0"/>
    <s v="_x000a_​Applied to the Community Development Fund "/>
    <s v="CDCAC &amp; CPHD"/>
    <s v="_x000a_7/1/16 - 6/30/17"/>
    <s v="FY10-12 - $40,500_x000a_FY13-14 - $36,000_x000a_FY15-16 - $35,000"/>
    <s v="FY 1999"/>
    <s v="_x000a_In ​FY13, the County's CDBG grant was cut significantly and funding to AHOME was reduced."/>
    <s v="Yes"/>
    <s v="# low/moderate income and racial minority workshop participants that become first time home buyers (in Arlington &amp; elsewhere)_x000a_# households that purchase homes in Arlington County utilizing a VHDA loan, MIPAP loan and/or any County sponsored loan program._x000a_# workshops held for first-time home buyers_x000a_# workshops conducted in Spanish or other non-English languages_x000a_# households attending workshops_x000a_% of households that are racial minorities who participate in the workshops._x000a_% of households that participate in the workshops that are low/moderate income households_x000a_% of households surveyed that report satisfaction_x000a_# new foreclosure cases annually_x000a_# existing foreclosure cases annually_x000a_# closed foreclosure cases annually"/>
    <s v="None"/>
    <s v="_x000a_Citizens Advisory Commission on Housing; Community Development Citizens Advisory Committee"/>
    <s v="Potential homebuyers, homeowners facing foreclosure"/>
    <d v="2016-08-01T13:58:51"/>
    <s v="_x000a_https://arlingtonva.sharepoint.com/sites/dmf/budget/NonProfit%20Agreement%20Library/Arlington%20Home%20Ownership%20Made%20Easier-Achieve%20your%20dream%20home-%20CPHD-AHOMEFY16.pdf"/>
    <s v="https://arlingtonva.sharepoint.com/sites/dmf/budget/NonProfit%20Agreement%20Library/Arlington%20Home%20Ownership%20Made%20Easier-Achieve%20your%20dream%20home-%20CPHD-AHOMEFY16.pdf"/>
    <m/>
    <m/>
    <s v="General Fund Grant Agreement"/>
    <s v="Yes"/>
    <s v="Yes"/>
    <s v="_x000a_​NB-budget matches the FY17 CD Fund table; money is budgeted to task at adoption."/>
    <s v="NMB-07/07/16"/>
    <s v="_x000a_​NB-formatting issues for metrics."/>
    <s v="_x000a_​NB-metrics for first-time home buyers differ  from adopted budget, confirm this is accurate."/>
    <s v="Item"/>
    <s v="sites/dmf/budget/Lists/NonProfit Tracker"/>
    <s v="Community Development Fund"/>
  </r>
  <r>
    <n v="1"/>
    <s v="Arlington Independent Media (AIM)"/>
    <s v="​Public Access Cable Television Channel"/>
    <s v="_x000a_​The AIM corporation manages the County's public access cable television station. The budgeted contribution represents an estimate based on historical contributions; however, actual contributions are made as funding is received from cable television providers."/>
    <s v="Other"/>
    <s v="DTS"/>
    <s v="Rob Billingsley"/>
    <s v="Regional Contributions"/>
    <s v="101.456049.91104.0000.0000.0000"/>
    <m/>
    <n v="525000"/>
    <n v="0"/>
    <n v="525000"/>
    <m/>
    <x v="0"/>
    <s v="None"/>
    <s v="EP"/>
    <s v="_x000a_7/1/16 - 6/30/17"/>
    <s v="FY10-12 - $586,555 _x000a_FY13 - $586,555_x000a_FY14-16 - $525,000"/>
    <s v="FY 1982"/>
    <s v="_x000a_FY 14 - Estimated budgeted contribution was reduced based on historical information."/>
    <s v="_x000a_No"/>
    <s v="None"/>
    <s v="None"/>
    <s v="Information Technology Advisory Commission"/>
    <s v="Arlington Residents with television access"/>
    <d v="2016-07-28T09:58:47"/>
    <s v="_x000a_None_x000a_ "/>
    <m/>
    <m/>
    <m/>
    <s v="Exempt Purchase"/>
    <s v="Yes"/>
    <s v="No"/>
    <s v="_x000a_​NB-FY17 PSB budget is $525,000."/>
    <s v="JWB-7/6"/>
    <s v="_x000a_DTS provided this funding string-_x000a__x000a_​101.456049.91104.0000.0000.0000 - $482,682 - FY16 - Comcast_x000a_313.483010.13002.CABL.VRZN.AIM - $147,561 - FY16 – Verizon"/>
    <s v="_x000a_Lobbying efforts?, performance metrics, agreement, commissions?"/>
    <s v="Item"/>
    <s v="sites/dmf/budget/Lists/NonProfit Tracker"/>
    <s v="Regional Contributions"/>
  </r>
  <r>
    <n v="1"/>
    <s v="Arlington Neighborhood Villages (ANV)"/>
    <s v="​Arlington Neighborhood Villages (ANV)"/>
    <s v="Enabling older residents to continue living in their own homes and communities as they age. The County's contribution funds the Executive Director's salary and the purchase of discounted 55+ passes for all ANV members. "/>
    <s v="Senior Services"/>
    <s v="DHS"/>
    <s v="Jennifer Collins"/>
    <s v="General Fund"/>
    <s v="101.437405.91102.0000.0000.4ANV"/>
    <s v="Use of County Space"/>
    <n v="0"/>
    <n v="30000"/>
    <n v="30000"/>
    <m/>
    <x v="0"/>
    <s v="Organization lobbies the County Board directly for funding during the budget process."/>
    <s v="_x000a_​Board Award"/>
    <s v="_x000a_7/1/16 - 6/30/17"/>
    <s v="​FY15 - $30,000_x000a_FY16 - $0"/>
    <s v="FY 2015"/>
    <s v="N/A"/>
    <s v="_x000a_No"/>
    <s v="Currently being created; New contract for FY 2017"/>
    <s v="N/A"/>
    <s v="_x000a_Commission on Aging"/>
    <s v="55+ Community"/>
    <d v="2016-07-28T10:11:15"/>
    <s v="_x000a_https://arlingtonva.sharepoint.com/sites/dmf/budget/Lists/NonProfit%20Tracker/DMF%20Review%20View.aspx#InplviewHash7fa05dde-f22b-48a7-a01b-1841881cf999="/>
    <s v="https://arlingtonva.sharepoint.com/sites/dmf/budget/Lists/NonProfit%20Tracker/DMF%20Review%20View.aspx#InplviewHash7fa05dde-f22b-48a7-a01b-1841881cf999="/>
    <m/>
    <m/>
    <s v="General Fund Grant Agreement"/>
    <s v="Yes"/>
    <s v="Yes"/>
    <s v="_x000a_​NB-budgeted in NOND - 101.434000.91102.0000.0000.4ANV."/>
    <s v="JWB-7/6"/>
    <s v="_x000a_Created an SFA because group was originally one time funded of 30k. In 2017 ANV is handled by DHS. DPR Just provides the discounted GYM Passes"/>
    <m/>
    <s v="Item"/>
    <s v="sites/dmf/budget/Lists/NonProfit Tracker"/>
    <s v="Other Discretionary Grant Funding"/>
  </r>
  <r>
    <n v="1"/>
    <s v="Arlington Partnership for Affordable Housing (APAH)"/>
    <s v="​Springs Resident Services"/>
    <s v="Launch a bilingual, adult-oriented resident services program at the Springs Residences"/>
    <s v="Housing"/>
    <s v="CPHD"/>
    <s v="Caitlin Jones"/>
    <s v="Community Development Fund"/>
    <s v="​101.456300.91102.APAH.0000.64SG"/>
    <m/>
    <n v="0"/>
    <n v="20000"/>
    <n v="20000"/>
    <m/>
    <x v="0"/>
    <s v="​Applied to the Community Development Fund"/>
    <s v="CDCAC"/>
    <s v="_x000a_7/1/16 - 6/30/17"/>
    <m/>
    <s v="FY 2017"/>
    <s v="_x000a_​N/A"/>
    <s v="Yes"/>
    <s v="# residents/households completing resident needs survey/interview_x000a_# households in crisis that will be assisted by resident services (financial and life skills) as evidenced by paying rent on time_x000a_# residents/households participating in at least one resident services programs as evidenced by attendance_x000a_# residents participating in a priority resident services program (financial stability, job skills/training, health and wellness), as evidenced by completing program and achieving program outcomes_x000a_# residents demonstrating community leadership by participating in the civic association, PTA or other community leadership program_x000a_# volunteers trained by APAH for these programs"/>
    <s v="N/A"/>
    <s v="Community Development Citizens Advisory Committee;_x000a_Citizens Advisory Commission on Housing"/>
    <s v="Low-to-moderate income households in APAH properties"/>
    <d v="2016-07-28T15:02:43"/>
    <s v="_x000a_None_x000a_ "/>
    <m/>
    <m/>
    <m/>
    <s v="General Fund Grant Agreement"/>
    <s v="Yes"/>
    <s v="No"/>
    <s v="_x000a_​NB-budget matches the FY17 CD Fund table; money is budgeted to task after adoption."/>
    <s v="NMB-07/07/2016"/>
    <s v="_x000a_​NB-reword description of services (take out references to AHIF two-year grant).  the description is vague.  what does the resident services program do? No Agreement is attached because this is new."/>
    <m/>
    <s v="Item"/>
    <s v="sites/dmf/budget/Lists/NonProfit Tracker"/>
    <s v="Community Development Fund"/>
  </r>
  <r>
    <n v="1"/>
    <s v="Arlington Pediatric Center"/>
    <s v="​Arlington Pediatric Center"/>
    <s v="​Case management services for Medicaid eligible children"/>
    <s v="Health/Counseling Services"/>
    <s v="DHS"/>
    <s v="Errol Chin-Loy"/>
    <s v="General Fund"/>
    <s v="​101.437405.55370.0000.4380.4383"/>
    <m/>
    <n v="62578"/>
    <n v="0"/>
    <n v="62578"/>
    <s v="762-13"/>
    <x v="0"/>
    <s v="A funding request is sent to department and/or County Board during the budget process."/>
    <s v="_x000a_​Board Award"/>
    <s v="_x000a_7/1/16 - 6/30/17"/>
    <s v="FY13-14 - $61,958_x000a_FY15-16 - $62,578"/>
    <s v="Unknown"/>
    <s v="_x000a_​Unknown"/>
    <s v="Yes"/>
    <s v="-quarterly results for each performance criteria:_x000a_# of new patient referred to case manager for assistance in completing applications_x000a_# of applications completed/turned over to Medicaid worker or FAMIS_x000a_# applications approved_x000a_# of patients referred to case manager when benefits are terminate_x000a_# of re-applications completed_x000a_# of applications re-instated_x000a_# of families referred to Case Manager for non-medical assistance (housing, food assistance, employment, abuse and neglect, assistance with medical bills)_x000a_# of non-medical assistance referrals made by Case Manager_x000a_# of families assisted with medical billing problems_x000a_# of patients referred to Case Manager for follow-up with referrals to medical specialists/ # of referral completed_x000a_# of patients referred to Case Manager for assistance in obtaining pharmaceuticals or personal care items/ # of referrals completed_x000a_# of newborns and NICU discharges enrolled by the Case Manager_x000a_# of medical history/assessments completed_x000a_-Cumulative Results per criteria"/>
    <s v="None"/>
    <s v="None"/>
    <s v="Residents, Arlington Public Schools"/>
    <d v="2016-08-01T12:56:14"/>
    <s v="_x000a_​Original Contract:https://arlingtonva.sharepoint.com/sites/dmf/budget/NonProfit%20Agreement%20Library/Arlington%20Pediatric%20Center-PHD-DHS-154-10.pdf_x000a_Contract Renewal:https://arlingtonva.sharepoint.com/sites/dmf/budget/NonProfit%20Agreement%20Library/%E2%80%8BArlington%20Pediatric%20Center-%E2%80%8BArlington%20Pediatric%20Center-DHS-762-13%20FY17%20Contract%20Renewal%20(002).pdf"/>
    <s v="https://arlingtonva.sharepoint.com/sites/dmf/budget/NonProfit%20Agreement%20Library/Arlington%20Pediatric%20Center-PHD-DHS-154-10.pdf"/>
    <s v="https://arlingtonva.sharepoint.com/sites/dmf/budget/NonProfit%20Agreement%20Library/%E2%80%8BArlington%20Pediatric%20Center-%E2%80%8BArlington%20Pediatric%20Center-DHS-762-13%20FY17%20Contract%20Renewal%20(002).pdf"/>
    <m/>
    <s v="EP"/>
    <s v="Yes"/>
    <s v="Yes"/>
    <s v="_x000a_​NB-FY17 Budget is slightly higher ($64,375), must include other expenses."/>
    <s v="NMB-07/08/2016"/>
    <s v="_x000a_​NB-contract renewal attached only, no metrics.  Evaluation method says N/A. Should APS be a stakeholder?"/>
    <s v="_x000a_​NB-why was funding increased in FY 2015? Ask about relevant commission (Partnership for Children, Youth and Families perhaps?-No per dept."/>
    <s v="Item"/>
    <s v="sites/dmf/budget/Lists/NonProfit Tracker"/>
    <s v="Other Discretionary Grant Funding"/>
  </r>
  <r>
    <n v="1"/>
    <s v="Arlington Sister Cities Association"/>
    <s v="​Sister Cities Program Partnership"/>
    <s v="Supports and coordinates the activities of five Sister Cities of Aachen, Germany; Coyoacán, Mexico; Reims, France; San Miguel, El Salvador and Ivano-Frankivsk, Ukraine though Arts and Culture Partnerships, Economic Development Opportunities, Educational and Professional Exchanges and Global Tourism Visitation."/>
    <s v="Economic Development"/>
    <s v="AED"/>
    <s v="Shannon Flanagan-Watson"/>
    <s v="General Fund"/>
    <s v="​101.456000.71200.0000.0000.5535"/>
    <m/>
    <n v="50000"/>
    <n v="0"/>
    <n v="50000"/>
    <m/>
    <x v="0"/>
    <m/>
    <s v="_x000a_​Internal Department Review"/>
    <s v="_x000a_7/1/16 - 6/30/17"/>
    <s v="​FY12-16 - $50,000"/>
    <s v="FY 2012"/>
    <m/>
    <s v="_x000a_No"/>
    <s v="None"/>
    <m/>
    <s v="None"/>
    <m/>
    <d v="2016-07-28T08:45:36"/>
    <s v="_x000a_https://arlingtonva.sharepoint.com/sites/dmf/budget/Lists/NonProfit%20Tracker/Attachments/27/Arlington%20Sister%20Cities-%20MOU%20FY2017.pdf"/>
    <s v="https://arlingtonva.sharepoint.com/sites/dmf/budget/Lists/NonProfit%20Tracker/Attachments/27/Arlington%20Sister%20Cities-%20MOU%20FY2017.pdf"/>
    <m/>
    <m/>
    <s v="Memorandum of Understanding"/>
    <s v="Yes"/>
    <s v="No"/>
    <s v="_x000a_​NB-$0 budget in PSB. JWB-Acct changes. 373,500"/>
    <s v="JWB- 7/6"/>
    <s v="_x000a_Formal agreement will be signed in the 7/16 board meeting"/>
    <s v="_x000a_Need to reduce description of services, no $ budgeted, no agreement, no metrics"/>
    <s v="Item"/>
    <s v="sites/dmf/budget/Lists/NonProfit Tracker"/>
    <s v="Other Discretionary Grant Funding"/>
  </r>
  <r>
    <n v="1"/>
    <s v="Arlington Street People's Assistance Network (A-SPAN)"/>
    <s v="​A-SPAN Homeless Services Center"/>
    <s v="Homeless services center; Housing Locator services; Outreach services to homeless residents on the streets"/>
    <s v="Housing"/>
    <s v="DHS"/>
    <s v="Cynthia Stevens"/>
    <s v="General Fund"/>
    <s v="​101.437405.51108.HMLS.1000.HSC"/>
    <s v="Use of County Space"/>
    <n v="1391473"/>
    <n v="0"/>
    <n v="1391473"/>
    <s v="672-15"/>
    <x v="3"/>
    <s v="A funding request is sent to the department during the budget process. Organization may choose to contact and/or submit a funding request to the County Board."/>
    <s v="_x000a_​Internal Department Review"/>
    <s v="_x000a_7/1/16 - 6/30/17"/>
    <s v="FY15 - $538,038_x000a_FY16 - $1,332,675"/>
    <s v="FY 2015"/>
    <s v="_x000a_​FY2016 increase cost of new facility including $36,000 that was added to the contract for cleaning services.  FY2017 a living wage adjustment is calculated at a level of $22,798."/>
    <s v="Yes"/>
    <s v="Monthly housing locator report and monthly report on the following metrics including:_x000a_ # exiting shelter in the month,_x000a_ % of clients with employment income at exit, _x000a_% of clients with non-employment income at exit, _x000a_% of clients with no income at exit, _x000a_% of clients who increase income from entry to exit, _x000a_% of clients with non-cash benefits at exit, _x000a_# exiting to permanent housing (all shelter clients), _x000a_# exiting to permanent housing (prioritized clients), _x000a_# exiting Independence House, _x000a_# of clients who exited permanent housing 6  calendar months ago, _x000a_# of clients above who returned to shelter in the 7th month, _x000a_rate of return/recidivism, _x000a_% of beds utilized nightly on average, _x000a_median length of stay."/>
    <s v="None"/>
    <s v=" Citizens Advisory Commission on Housing"/>
    <s v="Homeless adults, landlords and property management companies, Continuum of Care"/>
    <d v="2016-08-01T12:54:38"/>
    <s v="_x000a_https://arlingtonva.sharepoint.com/sites/dmf/budget/Other%20Budget%20Documents/Arlington%20Street%20People%27s%20Assistance%20network%20672-15%20-%20original%20contract%20May2015%20to%20April%202018.pdf"/>
    <s v="https://arlingtonva.sharepoint.com/sites/dmf/budget/Other%20Budget%20Documents/Arlington%20Street%20People%27s%20Assistance%20network%20672-15%20-%20original%20contract%20May2015%20to%20April%202018.pdf"/>
    <m/>
    <m/>
    <s v="Sole Source"/>
    <s v="Yes"/>
    <s v="Yes"/>
    <s v="_x000a_​NB-FY17 PSB budget is $1,332,675"/>
    <s v="NMB-07/08/2016"/>
    <s v="_x000a_​NB-These services were competitively bid, however, the rapid rehousing services also to ASPAN are EP.  How will this work when the contract is rebid.  Will the EP for rapid rehousing go to whoever wins the RFP for the homeless service center?_x000a_Dept answer - The increase in funding for this contract is a structural issue, through our monitoring process we reserve sufficient funding at year end. When the contract is rebid the Homeless Center Services will be separate from CAS Case Management - this is a deliberate programmatic decision."/>
    <m/>
    <s v="Item"/>
    <s v="sites/dmf/budget/Lists/NonProfit Tracker"/>
    <s v="Service Agreements"/>
  </r>
  <r>
    <n v="1"/>
    <s v="Arlington Street People's Assistance Network (A-SPAN)"/>
    <s v="​Case management for homelessness prevention"/>
    <s v="A-SPAN - Centralized Access System (CAS) provides housing stabilization, financial literacy, and case management services to eligible households receiving short-term financial assistance to prevent homelessness or rapidly re-house homeless households."/>
    <s v="Housing"/>
    <s v="DHS"/>
    <s v="Cynthia Stevens"/>
    <s v="General Fund"/>
    <s v="​101.437405.51108.HST.1000.HRSS 101.437405.51108.0000.VHSP.HRSS_x000a_101.499100.51108.HST.1000.HPSR_x000a_101.499100.51108.0000.VHSP.HPRA"/>
    <s v="Office space at DHS three days per week"/>
    <n v="61811"/>
    <n v="0"/>
    <n v="61811"/>
    <m/>
    <x v="0"/>
    <s v="A funding request is sent to the department during the budget process. Organization may choose to contact and/or submit a funding request to the County Board."/>
    <s v="_x000a_​Board Award"/>
    <s v="_x000a_7/1/16 - 6/30/17"/>
    <s v="_x000a_​FY13 - $50,000_x000a_FY14 - $51,850_x000a_FY15 - $58,899_x000a_FY16 - $61,811"/>
    <s v="FY 2013"/>
    <s v="_x000a_​FY2016 - increase of $2,912 to continue services - combination of funding changed to VHPS and local HRRP funding."/>
    <s v="Yes"/>
    <s v="# of households who are housed and entered program 6 months ago or less_x000a_# of household who are housed and entered program 6- 9 months ago_x000a_# of household who are housed and entered program 9 or more months ago_x000a_# of households who are housed and entered program 18 months ago or less and which households are still in housing during each time frame"/>
    <s v="None"/>
    <s v="_x000a_Citizens Advisory Commission on Housing"/>
    <s v="Homeless adults, landlords and property management companies, Continuum of Care"/>
    <d v="2016-08-01T12:54:33"/>
    <s v="_x000a_https://arlingtonva.sharepoint.com/sites/dmf/budget/Other%20Budget%20Documents/Arlington%20Street%20People%27s%20Assistance%20Network%20A-SPAN%20CAS%20Case%20Management%20FY2016.pdf"/>
    <s v="https://arlingtonva.sharepoint.com/sites/dmf/budget/Other%20Budget%20Documents/Arlington%20Street%20People%27s%20Assistance%20Network%20A-SPAN%20CAS%20Case%20Management%20FY2016.pdf"/>
    <m/>
    <m/>
    <s v="EP"/>
    <s v="Yes"/>
    <s v="Yes"/>
    <s v="_x000a_​NB-$0 budgeted in PSB."/>
    <s v="NMB-07/08/2016"/>
    <s v="_x000a_​NB-program name and description of services are reversed. Purchasing authority is EP but homeless service center services went through the RFP.  So, does this EP go to whoever wins the homeless center PE next.  The Homeless Center contract is good through April 2018. ​_x000a_Dept answers - Program name and description update, columns B and C._x000a_The CAS Case Management services were awarded based on the FY10 HPRP board report which awarded specific funds to specific agencies. That’s why we use exempt purchase as the purchasing authority.  It is a programmatic decision to not include the case management piece in the Homeless Services Center scope of work._x000a_The state funding is budgeted on account 101.499100.51108.0000.VHSP.HPRA (which might show on the account once the CB appropriates the funding), local funding is budgeted to account 101.499100.51108.HST.1000.HPSR, column H updated._x000a_Column M and N also updated."/>
    <m/>
    <s v="Item"/>
    <s v="sites/dmf/budget/Lists/NonProfit Tracker"/>
    <s v="Other Discretionary Grant Funding"/>
  </r>
  <r>
    <n v="1"/>
    <s v="Arlington Street People's Assistance Network (A-SPAN)"/>
    <s v="​Volunteer Coordinator"/>
    <s v="Partial salary support for a Volunteer Coordinator to manage and recruit volunteer leaders who directly service A-SPAN’s homeless clients."/>
    <s v="Housing"/>
    <s v="CPHD"/>
    <s v="Rolda Nedd"/>
    <s v="Community Development Fund"/>
    <s v="​206.456300.72405.0000.0642.6HSP"/>
    <m/>
    <n v="0"/>
    <n v="25000"/>
    <n v="25000"/>
    <m/>
    <x v="0"/>
    <s v="​Applied to the Community Development Fund"/>
    <s v="CDCAC &amp; DHS"/>
    <s v="_x000a_7/1/16 - 6/30/17"/>
    <s v="​FY10-12 - $35,000_x000a_FY13-14 - $31,000_x000a_FY15 - $30,000"/>
    <s v="FY 2010"/>
    <s v="FY17 - CDBG staff did not think that A-SPAN needed CDBG funding as much as other organizations."/>
    <s v="Yes"/>
    <s v="# new volunteers recruited to assist with the bagged meal program (Opportunity Place) and Permanent Supportive Housing Program_x000a_% volunteer retention rate sought by Volunteer Coordinator_x000a_# clients served by volunteers on a weekly basis"/>
    <s v="None"/>
    <s v="Citizens Advisory Commission on Housing"/>
    <s v="Homeless persons, Continuum of Care"/>
    <d v="2016-08-01T10:30:03"/>
    <s v="_x000a_https://arlingtonva.sharepoint.com/sites/dmf/budget/Lists/NonProfit%20Tracker/Attachments/9/A-SPAN%20FY16.pdf"/>
    <s v="https://arlingtonva.sharepoint.com/sites/dmf/budget/Lists/NonProfit%20Tracker/Attachments/9/A-SPAN%20FY16.pdf"/>
    <m/>
    <m/>
    <s v="General Fund Grant Agreement"/>
    <s v="Yes"/>
    <s v="Yes"/>
    <s v="_x000a_​NB-​budget matches the FY17 CD Fund table; money is budgeted to task after adoption."/>
    <s v="NMB-07/07/16"/>
    <s v="_x000a_​NB-see the note about the County providing the facility for ASPAN services, cross reference this to any DHS additions to the nonprofit tracker. Need to revise note about why funding was last changed (refer to leverage scores). Community stakeholder section reads like an impact statement."/>
    <s v="_x000a_​NB-why will there be more funding reductions in FY18, think his goes back to the note about why funding changed in FY17.  FY16 agreement includes more metrics than are listed in the tracker, did some get deleted or was this an omission?"/>
    <s v="Item"/>
    <s v="sites/dmf/budget/Lists/NonProfit Tracker"/>
    <s v="Community Development Fund"/>
  </r>
  <r>
    <n v="1"/>
    <s v="Arlington Thrive"/>
    <s v="​Emergency Needs Grant"/>
    <s v="​Financial assistance to Arlington County residents who need emergency rent, utility, clothing, medical or transportation"/>
    <s v="Emergency Needs Assistance"/>
    <s v="DHS"/>
    <s v="Heather Venner"/>
    <s v="General Fund"/>
    <s v="​101.437405.51108.ENF.1000.5130"/>
    <m/>
    <n v="464630"/>
    <n v="0"/>
    <n v="464630"/>
    <s v="201-11-4"/>
    <x v="0"/>
    <s v="A funding request is sent to the department during the budget process. Organization may choose to contact and/or submit a funding request to the County Board."/>
    <s v="_x000a_​Board Award"/>
    <s v="_x000a_7/1/16 - 6/30/17"/>
    <s v="​FY13-14 - $510,030_x000a_FY15-16 - $464,630"/>
    <s v="FY 2007"/>
    <s v="FY15 - in FY13 $50,000 additional to increase daily assistance amount by $200 to $1,600 per day due to 25% increase in requests. Removed in FY15"/>
    <s v="Yes"/>
    <s v="-monthly report detailing: financial assistance by transaction and uncashed checks._x000a_-quarterly reports including: statement of donations and amounts received; _x000a_and documentation of expenditures to be credited to quarterly in-kind contribution."/>
    <s v="None"/>
    <s v="_x000a_​Economic Development Commission"/>
    <s v="Low-to-moderate income households"/>
    <d v="2016-08-01T12:54:24"/>
    <s v="_x000a_ _x000a_Original Contract:https://arlingtonva.sharepoint.com/sites/dmf/budget/NonProfit%20Agreement%20Library/Arlington%20Thrive%20formerly%20AMEN-Emergency%20Needs%20Grant-DHS-EID-201-11-4.pdf_x000a_Contract Renewal:  https://arlingtonva.sharepoint.com/sites/dmf/budget/Other%20Budget%20Documents/Arlington%20Thrive%20201-11-4%20FY2017.pdf"/>
    <s v="https://arlingtonva.sharepoint.com/sites/dmf/budget/NonProfit%20Agreement%20Library/Arlington%20Thrive%20formerly%20AMEN-Emergency%20Needs%20Grant-DHS-EID-201-11-4.pdf"/>
    <s v="https://arlingtonva.sharepoint.com/sites/dmf/budget/Other%20Budget%20Documents/Arlington%20Thrive%20201-11-4%20FY2017.pdf"/>
    <m/>
    <s v="General Fund Grant Agreement"/>
    <s v="Yes"/>
    <s v="Yes"/>
    <s v="_x000a_​NB-budget matches PSB."/>
    <s v="NMB-7/08/2016"/>
    <s v="_x000a_​NB-contract attached is a notice of renewal only."/>
    <s v="_x000a_​NB-why did funding go down in FY 2015?  Did request volume go down? Dept Answer - In FY2013 additional funding was intended to be one-time only but was repeated in FY2014 due to the economic outlook."/>
    <s v="Item"/>
    <s v="sites/dmf/budget/Lists/NonProfit Tracker"/>
    <s v="Other Discretionary Grant Funding"/>
  </r>
  <r>
    <n v="1"/>
    <s v="Arlington Thrive"/>
    <s v="​Landlord partnership risk reduction fund"/>
    <s v="Administers risk reduction fund for landlords to reduce screening criteria for homeless households"/>
    <s v="Housing"/>
    <s v="CPHD"/>
    <s v="Rolda Nedd"/>
    <s v="Community Development Fund"/>
    <s v="​101.456300.91102.THRV.0000.64SG"/>
    <m/>
    <n v="0"/>
    <n v="25500"/>
    <n v="25500"/>
    <m/>
    <x v="0"/>
    <s v="​Applied to the Community Development Fund "/>
    <s v="CDCAC"/>
    <s v="_x000a_7/1/16 - 6/30/17"/>
    <s v=" FY 15-16  - AHIF two year housing services grant. _x000a_"/>
    <s v="FY 2017"/>
    <s v="_x000a_​N/A"/>
    <s v="Yes"/>
    <s v="# of landlords who sign ALP partnership agreement;_x000a_# of high housing barrier households who obtain permanent housing;_x000a_# of high barrier households who maintain permanent housing for 60 days;_x000a_# of high housing barrier households who obtain rapid rehousing;_x000a_# of high barrier households who maintain rapid rehousing for 60 days;_x000a_Average time for permanent and rapid rehousing search."/>
    <s v="None"/>
    <s v="Community Development Citizens Advisory Committee"/>
    <s v="People at risk of homelessness, Continuum of Care"/>
    <d v="2016-08-01T13:18:08"/>
    <s v="_x000a_None"/>
    <m/>
    <m/>
    <m/>
    <s v="General Fund Grant Agreement"/>
    <s v="Yes"/>
    <s v="No"/>
    <s v="_x000a_​NB-budget matches the FY17 CD Fund table; money is budgeted to task after adoption."/>
    <s v="NMB-07/07/2016"/>
    <s v="_x000a_​NB-reword description of services. Agreement is not attached because this is the first year of the program."/>
    <m/>
    <s v="Item"/>
    <s v="sites/dmf/budget/Lists/NonProfit Tracker"/>
    <s v="Community Development Fund"/>
  </r>
  <r>
    <n v="1"/>
    <s v="Arlingtonians for a Clean Environment (ACE)"/>
    <s v="​AIRE Home Energy Efficiency Rebate Program"/>
    <s v="​ACE will provide rebates to County resident completing approved energy efficiency improvements for their home"/>
    <s v="Environment/Energy Efficiency"/>
    <s v="DES"/>
    <s v="John Morrill"/>
    <s v="General Fund"/>
    <s v="101.438200.40002.0000.0000.0000​"/>
    <m/>
    <n v="64000"/>
    <n v="100000"/>
    <n v="164000"/>
    <s v="sole source"/>
    <x v="3"/>
    <s v="_x000a_funding request sent to department during budget process_x000a_"/>
    <s v="_x000a_​Internal Department Review"/>
    <s v="_x000a_​5/4/16 - 5/4/18"/>
    <s v="FY16 - $164,000"/>
    <s v="FY 2016"/>
    <s v="N/A"/>
    <s v="Yes"/>
    <s v="# rebates provided"/>
    <m/>
    <s v="_x000a_​Energy and Environment Conservation Commission"/>
    <s v="Arlington County residents who would like to do energy efficiency upgrades"/>
    <d v="2016-07-28T15:08:06"/>
    <s v="_x000a_None"/>
    <m/>
    <m/>
    <m/>
    <s v="Sole Source"/>
    <s v="No"/>
    <s v="No"/>
    <m/>
    <m/>
    <m/>
    <m/>
    <s v="Item"/>
    <s v="sites/dmf/budget/Lists/NonProfit Tracker"/>
    <s v="Service Agreements"/>
  </r>
  <r>
    <n v="1"/>
    <s v="Arlingtonians for a Clean Environment (ACE)"/>
    <s v="​Community Energy Plan outreach"/>
    <s v="​Energy efficiency education and Energy Masters volunteer program management, providing energy retrofits to low income residents"/>
    <s v="Environment/Energy Efficiency"/>
    <s v="DES"/>
    <s v="Aileen Winquist"/>
    <s v="General Fund"/>
    <s v="101.437405.40002.0000.0000.ESP"/>
    <m/>
    <n v="10000"/>
    <n v="0"/>
    <n v="10000"/>
    <s v="sole source"/>
    <x v="3"/>
    <s v="_x000a_funding request sent to department during budget process_x000a_"/>
    <s v="_x000a_​Internal Department Review"/>
    <s v="_x000a_7/1/16 - 6/30/17"/>
    <s v="​FY14-16 - $10,000"/>
    <s v="FY 2014"/>
    <s v="N/A"/>
    <s v="Yes"/>
    <s v="# outreach events_x000a_# volunteers trained_x000a_# energy retrofits completed"/>
    <s v="None"/>
    <s v="Energy and Environment Conservation Commission"/>
    <s v="Residents and low income residents who receive energy retrofits"/>
    <d v="2016-07-28T15:07:37"/>
    <s v="_x000a_None"/>
    <m/>
    <m/>
    <m/>
    <s v="Memorandum of Understanding"/>
    <s v="Yes"/>
    <s v="No"/>
    <s v="_x000a_​NB-$0 budget in PSB."/>
    <s v="NMB-07/11/2016"/>
    <s v="_x000a_​NB-period of performance needs to be update to FY 2017. Check to see if that changes the budget."/>
    <s v="_x000a_​NB-is there a copy of the agreement, also check the FY 2017 budget numbers."/>
    <s v="Item"/>
    <s v="sites/dmf/budget/Lists/NonProfit Tracker"/>
    <s v="Service Agreements"/>
  </r>
  <r>
    <n v="1"/>
    <s v="Arlingtonians for a Clean Environment (ACE)"/>
    <s v="​Energy Masters"/>
    <s v="Train volunteers to weatherize apartments occupied by low-income Arlington residents and educate residents about energy efficiency measures"/>
    <s v="Environment/Energy Efficiency"/>
    <s v="CPHD"/>
    <s v="Rolda Nedd"/>
    <s v="Community Development Fund"/>
    <s v="206.456300.72405.0000.0642.6DCE"/>
    <m/>
    <n v="0"/>
    <n v="18000"/>
    <n v="18000"/>
    <m/>
    <x v="0"/>
    <s v="​Applied to the Community Development Fund"/>
    <s v="CDCAC"/>
    <s v="_x000a_7/1/16 - 6/30/17"/>
    <s v="FY12 - $20,300_x000a_FY13-16 - $18,000"/>
    <s v="FY 2012"/>
    <s v="_x000a_​there was a funding cut in the County's CDBG funding from HUD in 2013, and ACE's funding was reduced to the current level."/>
    <s v="Yes"/>
    <s v="# units that receive conservation improvements_x000a_# units receiving energy and water conservation improvements and educational information_x000a_# individual households receiving energy and water conservation supplies and educational information through one-on-one sessions and workshops_x000a_# volunteers trained in energy conservation and weatherization techniques_x000a_% reduction in energy and water usage per building"/>
    <s v="None"/>
    <s v="_x000a_Community Development Citizens Advisory Committee; ​Community Energy Plan Implementation Review Committee"/>
    <s v="Low-to-moderate income renters who lack energy efficiency devices to reduce their utility bills"/>
    <d v="2016-08-01T10:09:18"/>
    <s v="_x000a_https://arlingtonva.sharepoint.com/sites/dmf/budget/Lists/NonProfit%20Tracker/Attachments/7/ACE%20FY16.pdf"/>
    <s v="https://arlingtonva.sharepoint.com/sites/dmf/budget/Lists/NonProfit%20Tracker/Attachments/7/ACE%20FY16.pdf"/>
    <m/>
    <m/>
    <s v="General Fund Grant Agreement"/>
    <s v="Yes"/>
    <s v="Yes"/>
    <s v="_x000a_​NB-budget matches the FY17 CD Fund table; money is budgeted to task after adoption."/>
    <s v="NMB-07/07/16"/>
    <s v="_x000a_​NB-Should we add County as stakeholder since these efforts support Fresh AIRE goals?"/>
    <s v="_x000a_​NB- What is CEPIRC?  Agreement is missing page 23 which may be why there are more metrics in the nonprofit tracker than in the agreement. Should these be the same?"/>
    <s v="Item"/>
    <s v="sites/dmf/budget/Lists/NonProfit Tracker"/>
    <s v="Community Development Fund"/>
  </r>
  <r>
    <n v="1"/>
    <s v="Arlingtonians for a Clean Environment (ACE)"/>
    <s v="​Tree Canopy Fund Grant Program"/>
    <s v="​Grant program to plant trees on private property"/>
    <s v="Environment/Energy Efficiency"/>
    <s v="DPR"/>
    <s v="Jamie Bartalon"/>
    <s v="General Fund"/>
    <s v="799.359910.91279.0000.0000.6056"/>
    <s v="County provides 3 cubicles of furnished office space, 3 computers, 3 telephones, fax service, copier service, access to a conference room and ten feet of storage space"/>
    <n v="0"/>
    <n v="36000"/>
    <n v="36000"/>
    <m/>
    <x v="0"/>
    <s v="​MOU and County Board action to establish the program.  FY 2016 MOU and 2007 Board Report provided. FY 2017 MOU not yet finalized. ACE invoices DPR each year based upon the total amount awarded for grants during that year, plus a 20% administrative fee as per MOU."/>
    <s v="_x000a_ACE invoice lists their contractor's cost to plant each tree of a given species, the number of trees of each species planted, the total cost of trees for each species, the total cost to plant all trees, and the 20% administrative fee. Copy of FY 2016 invoice provided."/>
    <s v="_x000a_7/1/16 - 6/30/17"/>
    <s v="FY10 - $32,006_x000a_FY11 - $0_x000a_FY12 - $162,204_x000a_FY13 - $70,812_x000a_FY14 - $91,173_x000a_FY15 - $60,848_x000a_FY16 - $27,482"/>
    <s v="FY 2010"/>
    <s v="Amount varies annually depending on developer contributions to the Tree Canopy Fund T&amp;A when they cannot plant the required number of trees on their development site"/>
    <s v="Yes"/>
    <s v="A performance report is submitted quarterly that details:_x000a_1. A summary of recommended Tree Canopy Grant, tree maintenance, and public education/outreach awards;_x000a_2. A summary of all trees planted by the contractor and a schedule for all education and tree maintenance projects;_x000a_3. A summary of all trees requiring replacements by the contractor's warranty."/>
    <s v="_x000a_​Annual contributions to ACE for the Tree Canopy Fund Grant program is dependent on developer contributions as described earlier."/>
    <s v="Urban Forestry Commission"/>
    <s v="Property owners, civic associations, Tree Stewards, Arlington Regional Master Naturalists, residents with an interest in tree planting and increasing tree canopy coverage"/>
    <d v="2016-07-28T10:56:45"/>
    <s v="_x000a_https://arlingtonva-my.sharepoint.com/personal/rschmitt_arlingtonva_us/Documents/Non-Profit%20Tracker%20Support/ACE%20MOU%20FY16.pdf"/>
    <s v="https://arlingtonva-my.sharepoint.com/personal/rschmitt_arlingtonva_us/Documents/Non-Profit%20Tracker%20Support/ACE%20MOU%20FY16.pdf"/>
    <m/>
    <m/>
    <s v="Memorandum of Understanding"/>
    <s v="Yes"/>
    <s v="Yes"/>
    <s v="_x000a_​NB-trust &amp; agency account, won't be budgeted."/>
    <s v="JWB-7/6"/>
    <m/>
    <s v="_x000a_Need to write out the metrics listed in the MOU"/>
    <s v="Item"/>
    <s v="sites/dmf/budget/Lists/NonProfit Tracker"/>
    <s v="Service Agreements"/>
  </r>
  <r>
    <n v="1"/>
    <s v="Arlingtonians for a Clean Environment (ACE)"/>
    <s v="Environmental sustainability outreach, energy outreach and volunteer programs"/>
    <s v="​Environmental education, Energy outreach, Stream volunteer activities, Administrative assistance for StormwaterWise program"/>
    <s v="Environment/Energy Efficiency"/>
    <s v="DES"/>
    <s v="Aileen Winquist"/>
    <s v="Stormwater Fund"/>
    <s v="321.456000.47211.0000.0000.0000"/>
    <m/>
    <n v="64000"/>
    <n v="0"/>
    <n v="64000"/>
    <s v="MOU"/>
    <x v="3"/>
    <s v="Request to the County Board during the budget process"/>
    <s v="_x000a_​Internal Department Review"/>
    <s v="_x000a_7/1/16 - 6/30/17"/>
    <s v="FY12-15 - $64,000"/>
    <s v="FY 1990"/>
    <s v="FY15 - to account for new tasks "/>
    <s v="Yes"/>
    <s v="# of presentations;_x000a_# of volunteer events;_x000a_# of outreach events;_x000a_# of volunteer trainings conducted."/>
    <s v="None"/>
    <s v="Energy and Environment Conservation Commission"/>
    <s v="Arlington County residents who would like to do energy efficiency upgrades"/>
    <d v="2016-07-28T15:06:24"/>
    <s v="_x000a_None_x000a_ "/>
    <m/>
    <m/>
    <m/>
    <s v="Sole Source"/>
    <s v="Yes"/>
    <s v="No"/>
    <s v="_x000a_​NB-FY17 PSB budget is $69,705."/>
    <s v="NMB-07/11/2016"/>
    <s v="_x000a_​NB-need to change period of performance to FY 17, see if that changes the budget."/>
    <s v="_x000a_​NB- Ask about the budget location ($0 budgets in the ACC provided). Can you provide the agreement? how does the energy outreach in the program differ from the community energy plan outreach?"/>
    <s v="Item"/>
    <s v="sites/dmf/budget/Lists/NonProfit Tracker"/>
    <s v="Service Agreements"/>
  </r>
  <r>
    <n v="1"/>
    <s v="Arlingtonians for a Clean Environment (ACE)"/>
    <s v="StormwaterWise Landscapes program"/>
    <s v="Program planning and processes reimbursements for the StormwaterWise program"/>
    <s v="Environment/Energy Efficiency"/>
    <s v="DES"/>
    <s v="Aileen Winquist"/>
    <s v="Stormwater Fund"/>
    <s v="321.437405.47211.0000.0000.0000"/>
    <m/>
    <n v="120000"/>
    <n v="0"/>
    <n v="120000"/>
    <s v="sole source"/>
    <x v="3"/>
    <s v="Request to the County Board during the budget process"/>
    <s v="_x000a_​Internal Department Review"/>
    <s v="_x000a_7/1/16 - 6/30/17"/>
    <s v="​FY12 - $80,000_x000a_FY13-14 - $120,000_x000a_FY15 - $0_x000a_FY16 - $120,000"/>
    <s v="FY 2012"/>
    <s v="​Program was expanded"/>
    <s v="Yes"/>
    <s v="# reimbursement requests processed"/>
    <s v="None"/>
    <s v="Energy and Environment Conservation Commission"/>
    <s v="Residents interested in taking action to reduce runoff and improve drainage on their property.  The program also helps to satisfy regulatory requirements in the County's Stormwater permit"/>
    <d v="2016-07-28T15:07:48"/>
    <s v="_x000a_None"/>
    <m/>
    <m/>
    <m/>
    <s v="Memorandum of Understanding"/>
    <s v="Yes"/>
    <s v="No"/>
    <s v="_x000a_​NB-budget is way higher is PSB ($474,839), must include other programs."/>
    <s v="NMB-07/11/2016"/>
    <s v="_x000a_​NB-period of performance needs to be updated to FY 2017, need to confirm budget for FY 2017."/>
    <s v="_x000a_​NB-ask about FY 2017 budget, ask about a copy of the agreement.  Why are stormwater funded activities sole source and the community energy plan is an exempt purchase?"/>
    <s v="Item"/>
    <s v="sites/dmf/budget/Lists/NonProfit Tracker"/>
    <s v="Service Agreements"/>
  </r>
  <r>
    <n v="1"/>
    <s v="Arts Organizations (Various)"/>
    <s v="Cultural Affairs Arts Grants​"/>
    <s v="Granting of facilities and technical services, and make recommendations to the County Board regarding the County's direct financial support to Arlington arts organizations and artists. Arlington Cultural Affairs Division (CAD) administers the grant program on an annual basis"/>
    <s v="Arts Programs"/>
    <s v="AED"/>
    <s v="Michelle Isabelle-Stark"/>
    <s v="General Fund"/>
    <s v="101.437405.71644.0000.0000.SAGG"/>
    <m/>
    <n v="215810"/>
    <n v="0"/>
    <n v="215810"/>
    <m/>
    <x v="0"/>
    <s v="_x000a_​Grant requests are submitted through an application portal managed by CAD staff. Groups also independently lobby both the Arts Commission and County Board. A total of 47 applications were submitted for FY 2017 with 25 groups requesting financial support and 22 organizations requesting performance/rehearsal space and technical services only."/>
    <s v="_x000a_​CAD Staff review each application for completeness and merit. These findings and analysis are summarized for the Arts Commission and subcommittee review. Arts Commission makes the final review and approval/denial of application. Staff administers the recommendation by bringing forward a board report for County Board approval each July. In the board report the Commission recommends two types of financial support 1) Excellence and Access grant for project support, and 2) Spotlight Grants.  Funds for project support are used for specific projects or initiatives planned by the organization. Spotlight grants are targeted to individual artists and fund a proposed work that was described in the application. "/>
    <s v="_x000a_7/1/16 - 6/30/17"/>
    <s v="​FY11-13 - $279,077_x000a_FY14 - $229,100_x000a_FY15 - $199,100_x000a_FY16 - $245,810"/>
    <s v="FY 1990"/>
    <s v="FY 16 - one time funding was removed and a portion replaced with ongoing."/>
    <s v="_x000a_No"/>
    <s v="None"/>
    <s v="None"/>
    <s v="_x000a_​Arts Commission"/>
    <s v="Arts groups, Artists, Theatre companies in Arlington, VA who have historically received grant funding."/>
    <d v="2016-07-28T08:46:15"/>
    <s v="_x000a_None_x000a_ "/>
    <m/>
    <s v="https://arlingtonva.sharepoint.com/sites/dmf/budget/_layouts/15/guestaccess.aspx?guestaccesstoken=Np%2b4xsstR6GKMPPsBWpmveHL%2bfxOdQPScEdLsClQ%2bZA%3d&amp;docid=2_1c1bc4a8a335a4e89b76c28d91536e6e9&amp;rev=1"/>
    <m/>
    <s v="Exempt Purchase"/>
    <s v="Yes"/>
    <s v="No"/>
    <s v="_x000a_​NB-budget matches PSB."/>
    <s v="JWB- 7/6"/>
    <s v="_x000a_May need to add more info to the description and metrics for the groups who participate. How do they qualify to receive the grant?"/>
    <m/>
    <s v="Item"/>
    <s v="sites/dmf/budget/Lists/NonProfit Tracker"/>
    <s v="Arts Programs"/>
  </r>
  <r>
    <n v="1"/>
    <s v="Aspire! Afterschool Learning (formerly Greenbrier Learning Ctr.)"/>
    <s v="​Learning Rocks!"/>
    <s v="Expansion of Aspire's elementary age after-school and summer educational program to a third location"/>
    <s v="Education/Job Training"/>
    <s v="CPHD"/>
    <s v="Rolda Nedd"/>
    <s v="Community Development Fund"/>
    <s v="101.456300.91102.GBLC.0000.64SG"/>
    <m/>
    <n v="0"/>
    <n v="45000"/>
    <n v="45000"/>
    <m/>
    <x v="0"/>
    <s v="​Applied to the Community Development Fund"/>
    <s v="CDCAC"/>
    <s v="_x000a_7/1/16 - 6/30/17"/>
    <s v="FY10-12 - $15,000_x000a_FY13-15 - $13,500_x000a_FY16 - $43,000"/>
    <s v="FY 2010"/>
    <s v="FY16 - increase to include the first year of a two year AHIF fund grant for the expansion of services to a third location"/>
    <s v="Yes"/>
    <s v="-100% of students will participate in daily literacy activities (i.e. independent reading, Buddy Reading, and/or Read Alouds)_x000a_-100% of students will participate in weekly Literature Circles_x000a_-50% of students who are not reading on grade level at the end of the 1st quarter grading period will improve their instructional reading levels by Q4 _x000a_-80% of students will improve meeting the Learning ROCKS! daily expectations between Q1-Q4_x000a_-80% of students will improve meeting their daily homework expectations between Q1-Q4._x000a_-80% of students will be more aware of their choices and demonstrate ability to self-regulate their behavior based on self-assessments_x000a_-70% of students will receive an &quot;I&quot;, &quot;S&quot;, or &quot;O&quot; grade on their Q4 report card, indicating satisfactory or outstanding performance_x000a_-25 GLC parents will learn how to interpret their child's report card_x000a_​-20 parents will learn about the educational options through Arlington Public Schools_x000a_​-40 parents will volunteer at least once with the after-school program_x000a_-10 parents will learn how the APS Special Education program works and how to actively use the Parent Resource Center_x000a_​-25 parents will learn new behavior management techniques to use with their children and will apply at least two new techniques at home_x000a_-20 organizations participating in network that serve children, youth, and families in Arlington will convene at least 3 times during the year for workshops &amp; information sharing_x000a_​-5 organizations will actively collaborate through a formal partnership."/>
    <s v="_x000a_​They may apply for CDBG or CSBG funds again"/>
    <s v="Community Development Citizens Advisory Commission"/>
    <s v="Children in low-to-moderate income households who need additional support services to succeed academically, Arlington Public Schools"/>
    <d v="2016-07-28T15:03:45"/>
    <s v="_x000a_https://arlingtonva.sharepoint.com/sites/dmf/budget/Lists/NonProfit%20Tracker/Attachments/112/GLC%20FY16.pdf"/>
    <s v="https://arlingtonva.sharepoint.com/sites/dmf/budget/Lists/NonProfit%20Tracker/Attachments/112/GLC%20FY16.pdf"/>
    <m/>
    <m/>
    <s v="General Fund Grant Agreement"/>
    <s v="Yes"/>
    <s v="Yes"/>
    <s v="_x000a_​NB-budget matches the FY17 CD Fund table; money is budgeted to task after adoption."/>
    <s v="NMB-07/07/2016"/>
    <s v="_x000a_​NB-need to add parents and APS as stakeholders."/>
    <m/>
    <s v="Item"/>
    <s v="sites/dmf/budget/Lists/NonProfit Tracker"/>
    <s v="Community Development Fund"/>
  </r>
  <r>
    <n v="1"/>
    <s v="Benedictine School for Exceptional Children"/>
    <s v="​Open Community Program"/>
    <s v="Special education, vocational training, supported employment and home like residential living options for young adults with special needs"/>
    <s v="Disability Services"/>
    <s v="DHS"/>
    <s v="La Voyce Reid"/>
    <s v="General Fund"/>
    <s v="101.456000.53206.0000.0000.M425"/>
    <m/>
    <n v="49533"/>
    <n v="0"/>
    <n v="49533"/>
    <s v="690-15"/>
    <x v="2"/>
    <s v="_x000a_​RFP"/>
    <s v="RFP"/>
    <s v="_x000a_7/1/16 - 6/30/17"/>
    <s v="FY13-15 - $48,562_x000a_FY16 - $49,533"/>
    <s v="FY 2011"/>
    <s v="_x000a_​FY 16 - CPI increase"/>
    <s v="Yes"/>
    <s v="-individual support plans for each participants are provided annually_x000a_-progress reports for each participant are provided quarterly_x000a_- activity attendance sheets are provided on a monthly basis"/>
    <s v="None"/>
    <s v="Disability Advisory Commission; _x000a_Community Services Board"/>
    <s v="_x000a_Young adults with physical and intellectual disabilities"/>
    <d v="2016-08-01T13:13:32"/>
    <s v="_x000a_https://arlingtonva.sharepoint.com/sites/dmf/budget/Lists/NonProfit%20Tracker/Attachments/66/Benedictine%20FY16.pdf"/>
    <s v="https://arlingtonva.sharepoint.com/sites/dmf/budget/Lists/NonProfit%20Tracker/Attachments/66/Benedictine%20FY16.pdf"/>
    <m/>
    <m/>
    <s v="Contract"/>
    <s v="Yes"/>
    <s v="Yes"/>
    <s v="_x000a_​$0 budget in PSB."/>
    <s v="NMB-07/08/2016"/>
    <s v="_x000a_​NB-looks like CPI increase occurred in FY 2016 and not FY 2015. Purchasing authority is listed as sole source, but application method is listed as RFP. Metrics are quarterly progress reports on each student."/>
    <s v="_x000a_​NB-ask about budget codes. Dept Answer - The contract number is 690-15, the purchasing authority should not be listed as sole source. It has been changed in column N. The ACCs entered are where the expenses are charged, all budget is currently maintained in 101.456000.53206.0.0.0. The task M425 is used for the electronic health record reporting. Yes confirmed, CPI increase occurred in FY 16 not FY 15 and the note has been updated in column V."/>
    <s v="Item"/>
    <s v="sites/dmf/budget/Lists/NonProfit Tracker"/>
    <s v="Service Agreements"/>
  </r>
  <r>
    <n v="1"/>
    <s v="Bonder &amp; Amanda Johnson Community Development Corporation"/>
    <s v="Nauck Community Center"/>
    <s v="​Overall management of programs and services of Nauck Community Services Center"/>
    <s v="Civic Engagement/Community Outreach"/>
    <s v="DHS"/>
    <s v="Heather Venner"/>
    <s v="General Fund"/>
    <s v="101.437405.51108.HADM.1000.BAJ1"/>
    <m/>
    <n v="80046"/>
    <n v="0"/>
    <n v="80046"/>
    <s v="294-11"/>
    <x v="0"/>
    <s v="A funding request is sent to the department during the budget process. Organization may choose to contact and/or submit a funding request to the County Board."/>
    <s v="_x000a_​Board Award"/>
    <s v="_x000a_7/1/16 - 6/30/17"/>
    <s v="FY13 - $79,253_x000a_FY14 - $89,253_x000a_FY15-16 - $80,046"/>
    <s v="FY 2005"/>
    <s v="FY14 - one-time increase of $10,000 for capacity building"/>
    <s v="Yes"/>
    <s v="accounting of individualized services including: assistance with application, counseling, employment, financial, family/children, housing, immigration, and others. _x000a_# of client contacts_x000a_# of unduplicated clients"/>
    <s v="None"/>
    <s v="_x000a_​Economic Development Commission"/>
    <s v="Neighborhood households in need of services or referrals"/>
    <d v="2016-08-01T12:54:42"/>
    <s v="_x000a_https://arlingtonva.sharepoint.com/sites/dmf/budget/Other%20Budget%20Documents/Bonder%20and%20Amanda%20Johnson%20Community%20294-11%20Contract%20Renewal%20Notice%20FY17.pdf"/>
    <s v="https://arlingtonva.sharepoint.com/sites/dmf/budget/Other%20Budget%20Documents/Bonder%20and%20Amanda%20Johnson%20Community%20294-11%20Contract%20Renewal%20Notice%20FY17.pdf"/>
    <m/>
    <m/>
    <s v="General Fund Grant Agreement"/>
    <s v="Yes"/>
    <s v="Yes"/>
    <s v="_x000a_​NB-budget matches PSB."/>
    <s v="NMB-07/08/2016"/>
    <m/>
    <s v="_x000a_​​NB-exactly what type of referral services are offered.  Is this area consider an NSA, is that why these services are being provided here? Purchasing authority listed a contract number that says Rider Agreement, but the type of agreement is general fund grant agreement.  This seems inconsistent. Dept. Answer - This area used to be considered an NSA, that is why these services are being provided there. Purchasing authority of Rider Agreement may have been incorrectly used."/>
    <s v="Item"/>
    <s v="sites/dmf/budget/Lists/NonProfit Tracker"/>
    <s v="Other Discretionary Grant Funding"/>
  </r>
  <r>
    <n v="1"/>
    <s v="Borromeo Housing"/>
    <s v="​Transitional Housing"/>
    <s v="​Communal housing for up to 4 single women with a child to foster their ability to complete their education while living in a supportive structured environment"/>
    <s v="Housing"/>
    <s v="DHS"/>
    <s v="Cynthia Stevens"/>
    <s v="General Fund"/>
    <s v="101.437405.51108.TRNH.1000.5H76"/>
    <m/>
    <n v="18685"/>
    <n v="0"/>
    <n v="18685"/>
    <s v="205-11-2"/>
    <x v="0"/>
    <s v="A funding request is sent to the department during the budget process. Organization may choose to contact and/or submit a funding request to the County Board."/>
    <s v="_x000a_​Board Award"/>
    <s v="_x000a_7/1/16 - 6/30/17"/>
    <s v="​FY13-14 - $18,500_x000a_FY15-16 - $18,685"/>
    <s v="FY 2006"/>
    <s v="FY15 - increase of $185 to continue of services"/>
    <s v="Yes"/>
    <s v="# individuals served_x000a_# moving to permanent housing_x000a_% increase in employment income_x000a_median stay of participants_x000a_and others."/>
    <s v="None"/>
    <s v="Citizens Advisory Commission on Housing"/>
    <s v="Homeless adults, landlords and property management companies, Continuum of Care"/>
    <d v="2016-08-01T12:54:47"/>
    <s v="_x000a_Original Contract:https://arlingtonva.sharepoint.com/sites/dmf/budget/NonProfit%20Agreement%20Library/Borromeo%20Housing-Transitional%20Housing-DHS-EID-205-11-2.pdf_x000a_Contract Renwal:https://arlingtonva.sharepoint.com/sites/dmf/budget/Other%20Budget%20Documents/Borromeo%20Housing%20205-11-2%20FY17%20Renewal.pdf"/>
    <s v="https://arlingtonva.sharepoint.com/sites/dmf/budget/NonProfit%20Agreement%20Library/Borromeo%20Housing-Transitional%20Housing-DHS-EID-205-11-2.pdf"/>
    <s v="https://arlingtonva.sharepoint.com/sites/dmf/budget/Other%20Budget%20Documents/Borromeo%20Housing%20205-11-2%20FY17%20Renewal.pdf"/>
    <m/>
    <s v="General Fund Grant Agreement"/>
    <s v="Yes"/>
    <s v="Yes"/>
    <s v="_x000a_​NB-budget matches PSB."/>
    <s v="NMB-07/08/2016"/>
    <s v="_x000a_​NB-only see contract renewal attached, there are no metrics in the renewal."/>
    <s v="_x000a_​NB-ask about metrics. Dept Answer - See page 3 of attached agreement. Note that the contract document has a different contract number as it an old contract, and the only one available. New contract document should be available at Purchasing."/>
    <s v="Item"/>
    <s v="sites/dmf/budget/Lists/NonProfit Tracker"/>
    <s v="Other Discretionary Grant Funding"/>
  </r>
  <r>
    <n v="1"/>
    <s v="Brain Injury Services of Northern Virginia"/>
    <s v="Case Management​"/>
    <s v="Services  to survivors of traumatic brain injury including long-term case management, employment assistance, independent living skills training, transportation, respite care, and recreational/socialization programs. The funding from Arlington specifically provides the cost of a part-time case manager for Arlington residents with brain injuries"/>
    <s v="Disability Services"/>
    <s v="CMO"/>
    <s v="Anthonia Sowho"/>
    <s v="Regional Contributions"/>
    <s v="101.456065.91104.0000.0000.0000"/>
    <m/>
    <n v="22921"/>
    <n v="0"/>
    <n v="22921"/>
    <m/>
    <x v="0"/>
    <s v="Biennial application and request for proposal"/>
    <s v="​Application is reviewed by the Disability Advisory Commission."/>
    <s v="_x000a_7/1/16 - 6/30/17"/>
    <s v="FY09-11 - $22,735_x000a_FY12-16 - $22,508"/>
    <m/>
    <s v="FY13 - general increase for services"/>
    <s v="Yes"/>
    <s v="# of clients who demonstrate progress by achieving goals in their Individualized Service Plan. _x000a_- Ability to educate clients, families, and community members about brain injury and its unique impact on those we serve. _x000a_- Effectiveness of Staff  training and resources needed to successfully serve their clients and families_x000a_- BIS's ability to be accountable to the community on services provided, financial and internal accomplishments."/>
    <m/>
    <s v="Disability Advisory Commission"/>
    <s v="Residents diagnosed with brain injury and their families​"/>
    <d v="2016-07-28T08:51:45"/>
    <s v="_x000a_None"/>
    <m/>
    <m/>
    <m/>
    <s v="Exempt Purchase"/>
    <s v="No"/>
    <s v="No"/>
    <s v="_x000a_​NB-budget matches PSB under regionals."/>
    <s v="JWB-7/6"/>
    <s v="_x000a_May want to reduce description of services"/>
    <m/>
    <s v="Item"/>
    <s v="sites/dmf/budget/Lists/NonProfit Tracker"/>
    <s v="Regional Contributions"/>
  </r>
  <r>
    <n v="1"/>
    <s v="Bridges to Independence"/>
    <s v="Shelter Services"/>
    <s v="​Operates a family shelter that provides serving up to 11 households per month"/>
    <s v="Housing"/>
    <s v="DHS"/>
    <s v="Cynthia Stevens"/>
    <s v="General Fund"/>
    <s v="101.437405.51108.HMLS.1000.5H78"/>
    <s v="Use of County Space"/>
    <n v="413501"/>
    <n v="0"/>
    <n v="413501"/>
    <s v="204-11"/>
    <x v="0"/>
    <s v="A funding request is sent to the department during the budget process. Organization may choose to contact and/or submit a funding request to the County Board."/>
    <s v="_x000a_​Board Award"/>
    <s v="_x000a_7/1/16 - 6/30/17"/>
    <s v="FY13-14  - $399,908_x000a_FY15 - $403,907"/>
    <s v="FY 2005"/>
    <s v="_x000a_​FY2015 increase of $3,999 due to the County Living Wage policy._x000a_FY2017 County Living Wage policy adjustment estimated at $9,594 will be added to the allocation for FY17."/>
    <s v="Yes"/>
    <s v="# individuals served_x000a_# moving to permanent housing_x000a_% increase in employment income_x000a_median stay of participants and others"/>
    <s v="None"/>
    <s v=" Citizens Advisory Commission on Housing; Partnership for Children Youth and Families"/>
    <s v="Homeless adults with children, landlords and property management companies, Arlington Public Schools, _x000a_ Continuum of Care"/>
    <d v="2016-08-01T12:54:56"/>
    <s v="_x000a_https://arlingtonva.sharepoint.com/sites/dmf/budget/Other%20Budget%20Documents/Bridges%20to%20Independence%20Shelter%20Services%20204-11%20%20FY17%20renewal.pdf"/>
    <s v="https://arlingtonva.sharepoint.com/sites/dmf/budget/Other%20Budget%20Documents/Bridges%20to%20Independence%20Shelter%20Services%20204-11%20%20FY17%20renewal.pdf"/>
    <m/>
    <m/>
    <s v="General Fund Grant Agreement"/>
    <s v="Yes"/>
    <s v="Yes"/>
    <s v="_x000a_​NB-FY17 budget is $403,907."/>
    <s v="NMB-07/08/2016"/>
    <s v="_x000a_​NB-contract provided is on the renewal with no metrics. Should APS be added as a stakeholder since this shelter serves children?"/>
    <s v="_x000a_​NB-can you provide metrics?"/>
    <s v="Item"/>
    <s v="sites/dmf/budget/Lists/NonProfit Tracker"/>
    <s v="Other Discretionary Grant Funding"/>
  </r>
  <r>
    <n v="1"/>
    <s v="Bridges to Independence"/>
    <s v="​Rapid Rehousing"/>
    <s v="​Rapid Rehousing for Homeless families that provides rental subsidies and case management to allow them time to gain economic stability"/>
    <s v="Housing"/>
    <s v="DHS"/>
    <s v="Cynthia Stevens"/>
    <s v="General Fund"/>
    <s v="101.437405.51108.TRNH.1000.5H79"/>
    <m/>
    <n v="97815"/>
    <n v="0"/>
    <n v="97815"/>
    <s v="205-11-1"/>
    <x v="0"/>
    <s v="A funding request is sent to the department during the budget process. Organization may choose to contact and/or submit a funding request to the County Board."/>
    <s v="_x000a_​Board Award"/>
    <s v="_x000a_7/1/16 - 6/30/17"/>
    <s v="FY13-14 - $96,847_x000a_FY15 - $97,815"/>
    <s v="FY 2007"/>
    <s v="FY15 - increased by $968 for continuation of services"/>
    <s v="Yes"/>
    <s v="-quarterly reports_x000a_-annual reports including total number of households who exited the program between three and six months ago and between six months and nine months ago.  For each time set, the following information is provided:  _x000a_# of these households that exited to Housing Grants;_x000a_# of total households that are still in permanent housing;_x000a_# of total households that were not able to be contacted; _x000a_# of total households that have been known to have lost housing."/>
    <s v="None"/>
    <s v="Citizens Advisory Commission on Housing"/>
    <s v="Homeless adults with children, landlords and property management companies, _x000a_ Continuum of Care"/>
    <d v="2016-08-01T12:54:51"/>
    <s v="_x000a_https://arlingtonva.sharepoint.com/sites/dmf/budget/Other%20Budget%20Documents/Bridges%20to%20Independence,%20Rapid%20Rehousing%20205-11-1%20AMENDMENT%20FY17.pdf"/>
    <s v="https://arlingtonva.sharepoint.com/sites/dmf/budget/NonProfit%20Agreement%20Library/Bridges%20to%20Independence-Rapid%20Rehousing-DHS-Bridges%20to%20Independence%2C%20Rapid%20Rehousing%20205-11-1%20AMENDMENT%20FY17.pdf?d=wd99b714fd30244d6912a8afe7a0b6240"/>
    <m/>
    <m/>
    <s v="General Fund Grant Agreement"/>
    <s v="Yes"/>
    <s v="Yes"/>
    <s v="_x000a_​NB-budget matches PSB."/>
    <s v="NMB-07/08/16"/>
    <s v="_x000a_​NB-FY 2017 funding history note is inconsistent with  FY 2017 budget, there was no increase in FY 2017. They must have meant FY 2015."/>
    <m/>
    <s v="Item"/>
    <s v="sites/dmf/budget/Lists/NonProfit Tracker"/>
    <s v="Other Discretionary Grant Funding"/>
  </r>
  <r>
    <n v="1"/>
    <s v="Bu-GATA"/>
    <s v="Bucking​ham Youth Brigade"/>
    <s v="Encourages civic involvement and develop leadership among youth and their families in the Buckingham Neighborhood Strategy Area (NSA)"/>
    <s v="Civic Engagement/Community Outreach"/>
    <s v="CPHD"/>
    <s v="Caitlin Jones"/>
    <s v="Community Development Fund"/>
    <s v="206.456300.72405.0000.0641.6DYB"/>
    <m/>
    <n v="0"/>
    <n v="19000"/>
    <n v="19000"/>
    <m/>
    <x v="0"/>
    <s v="​Applied to the Community Development Fund"/>
    <s v="CDCAC"/>
    <s v="_x000a_7/1/16 - 6/30/17"/>
    <s v="FY05-12 - $18,200_x000a_FY13-16 - $16,000"/>
    <s v="FY 2001"/>
    <s v="_x000a_​FY2017, funding was increased to non-profits receiving less than $20,000."/>
    <s v="Yes"/>
    <s v="# teens enrolled_x000a_# enrolled teens who demonstrate improvement in four skill areas_x000a_# students participating in the program for 26 weeks or more_x000a_# educational, cultural or community events attended by BYB participants_x000a_# teens employed or volunteering 20 hours per week or more in the summer_x000a_# teens earning at least 20 points per month_x000a_# participants reporting satisfaction with the program"/>
    <s v="None"/>
    <s v="Community Development Citizens Advisory Commission"/>
    <s v="Youth in the Buckingham neighborhood"/>
    <d v="2016-08-01T12:46:02"/>
    <s v="_x000a_https://arlingtonva.sharepoint.com/sites/dmf/budget/Lists/NonProfit%20Tracker/Attachments/19/BUGATA%20-%20CDBG%20FY16.pdf"/>
    <s v="https://arlingtonva.sharepoint.com/sites/dmf/budget/Lists/NonProfit%20Tracker/Attachments/19/BUGATA%20-%20CDBG%20FY16.pdf"/>
    <m/>
    <m/>
    <s v="General Fund Grant Agreement"/>
    <s v="Yes"/>
    <s v="Yes"/>
    <s v="_x000a_​NB-budget matches the FY17 CD Fund table; money is budgeted to task after adoption."/>
    <s v="NMB-07/07/2016"/>
    <s v="_x000a_​NB-why was funding increased to non-profits receiving less than $20K?  What was the reasoning for making that decision?"/>
    <s v="_x000a_​NB-one metric mentions number of teens earning 20 points or more. What are the points for?  points are to incentivize students for participating in community activities and work shops."/>
    <s v="Item"/>
    <s v="sites/dmf/budget/Lists/NonProfit Tracker"/>
    <s v="Community Development Fund"/>
  </r>
  <r>
    <n v="1"/>
    <s v="Bu-GATA"/>
    <s v="Tenant Outreach Promotora"/>
    <s v="General Funds to BU-GATA to increase participation of low-income Latino and other immigrants in County activities and processes.  Activities will include outreach, workshops, and facilitation"/>
    <s v="Civic Engagement/Community Outreach"/>
    <s v="CPHD"/>
    <s v="Rolda Nedd"/>
    <s v="General Fund"/>
    <s v="101.437405.72401.0000.0000.0000"/>
    <m/>
    <n v="50000"/>
    <n v="0"/>
    <n v="50000"/>
    <s v="Exempt Purchase"/>
    <x v="0"/>
    <s v="Request to the County Board"/>
    <s v="Applied to the Community Development Fund but was not recommended for funding. Appealed to the County Board."/>
    <s v="_x000a_7/1/16 - 6/30/17"/>
    <s v="FY13-16 - $50,000 one time  _x000a_"/>
    <s v="FY 2013"/>
    <s v="FY17 - One-time funding was converted to ongoing funding."/>
    <s v="Yes"/>
    <s v="# of workshops held to educate limited English-speaking tenants about available services_x000a_# of participants educated_x000a_# of limited English-speaking tenants who take advantage of services and programs they learned about at a BU-GATA-hosted workshop_x000a_# of door-to-door outreach campaigns conducted by BU-GATA promotoras or staff"/>
    <s v="None"/>
    <s v="Tenant Landlord Commission;_x000a_ Community Development Citizens Advisory Commission"/>
    <s v="Buckingham residents"/>
    <m/>
    <s v="Yes"/>
    <s v="https://arlingtonva.sharepoint.com/sites/dmf/budget/_layouts/15/guestaccess.aspx?guestaccesstoken=1Hvavkswz%2fYIx2DEVXiCreTWDcXmrEFrS5qeKfMpMCI%3d&amp;docid=2_171b8590256244cfea264f9240c91e645&amp;rev=1"/>
    <m/>
    <m/>
    <s v="General Fund Grant Agreement"/>
    <m/>
    <m/>
    <m/>
    <m/>
    <m/>
    <m/>
    <m/>
    <m/>
    <s v="Other Discretionary Grant Funding"/>
  </r>
  <r>
    <n v="1"/>
    <s v="Business Development Assistance Program (BDAG)"/>
    <s v="​Small Business Assistance"/>
    <s v="​Counseling to assist low- and moderate-income people with business creation, retention, and expansion"/>
    <s v="Economic Development"/>
    <s v="CPHD"/>
    <s v="Caitlin Jones"/>
    <s v="Community Development Fund"/>
    <s v="206.456300.72405.0000.0642.6KHF"/>
    <s v="​BDAG has space in the DHS building in the AEC office."/>
    <n v="0"/>
    <n v="43500"/>
    <n v="43500"/>
    <m/>
    <x v="0"/>
    <s v="​Applied to the Community Development Fund"/>
    <s v="CDCAC"/>
    <s v="_x000a_7/1/16 - 6/30/17"/>
    <s v="FY10-12 - $50,000_x000a_FY13-14 - $44,500 _x000a_FY15 - $43,500"/>
    <s v="FY 1999"/>
    <s v="FY13 - had a funding cut to the CDBG program and BDAG was reduced in funds"/>
    <s v="Yes"/>
    <s v="# new businesses assisted to open_x000a_# existing businesses assisted to expand_x000a_# successful business retentions_x000a_% of new BDAG assisted businesses, still operating after 1 year_x000a_ Customer service / client satisfaction surveys completed_x000a_Program delivery cost per business assisted"/>
    <s v="None"/>
    <s v="Alexandria/Arlington Regional Workforce Council"/>
    <s v="People who wish to start or expand businesses"/>
    <d v="2016-08-01T12:45:43"/>
    <s v="_x000a_https://arlingtonva.sharepoint.com/sites/dmf/budget/Lists/NonProfit%20Tracker/Attachments/18/BDAG%20FY16.pdf"/>
    <s v="https://arlingtonva.sharepoint.com/sites/dmf/budget/Lists/NonProfit%20Tracker/Attachments/18/BDAG%20FY16.pdf"/>
    <m/>
    <m/>
    <s v="General Fund Grant Agreement"/>
    <s v="Yes"/>
    <s v="Yes"/>
    <s v="_x000a_​NB-budget matches the FY17 CD Fund table; money is budgeted to task after adoption."/>
    <s v="NMB-07/07/2016"/>
    <s v="_x000a_​NB-not sure what note in the committee column means. Should Chamber of Commerce be added to list of stakeholders? Metrics on job created are include in the FY 2016 agreement, but not in the tracker, were they removed for FY 2017?"/>
    <s v="Sswan sent metrics via email on 7/19/16. Commission column should say Arl/Aex Investment Board, AED too."/>
    <s v="Item"/>
    <s v="sites/dmf/budget/Lists/NonProfit Tracker"/>
    <s v="Community Development Fund"/>
  </r>
  <r>
    <n v="1"/>
    <s v="Buyers and Renters Arlington Voice"/>
    <s v="Tenant Outreach "/>
    <s v="BRAVO educates and assists low and moderate income tenants in Arlington including providing door to door outreach to rental communities offering information about tenant rights in English and Spanish."/>
    <s v="Housing"/>
    <s v="CPHD"/>
    <s v="Hector Mercado"/>
    <s v="General Fund"/>
    <s v="101.437405.72404.0000.0000.0000  may be moved to CC72408 in FY17"/>
    <m/>
    <n v="84150"/>
    <n v="0"/>
    <n v="84150"/>
    <s v="677-12"/>
    <x v="0"/>
    <s v="Request to the County Board during the budget process"/>
    <s v="Board Award"/>
    <s v="_x000a_7/1/16 - 6/30/17"/>
    <s v="FY08 - 35,000_x000a_FY09-10 - 85,000_x000a_FY11-12 - $94,150_x000a_FY13-16 - $84,150"/>
    <s v="FY 2008"/>
    <s v="FY11 and 12 funding was bumped up for capacity building.  Then funding was reduced to the current level of $84,150."/>
    <s v="No"/>
    <s v="None"/>
    <s v="None"/>
    <s v="Tenant Landlord Commission; _x000a_Community Development Citizens Advisory Commission"/>
    <s v="tenants, landlords"/>
    <m/>
    <s v="Yes"/>
    <s v="https://arlingtonva.sharepoint.com/sites/dmf/budget/_layouts/15/guestaccess.aspx?guestaccesstoken=RIjizD4Txm0JfsPY21oO7Uw%2bNoGxcKJH%2bwmxo%2bW4M%2bk%3d&amp;docid=2_1757a8b8bdc6a464b87c376f16348d70b&amp;rev=1"/>
    <m/>
    <m/>
    <s v="Competitively Bid Contract"/>
    <m/>
    <m/>
    <m/>
    <m/>
    <m/>
    <m/>
    <m/>
    <m/>
    <s v="Other Discretionary Grant Funding"/>
  </r>
  <r>
    <n v="1"/>
    <s v="City of Alexandria CSB"/>
    <s v="​The Alexandria Community Services Board (CSB)"/>
    <s v="Methadone detox and linkage to continuing services for Arlington residents"/>
    <s v="Health/Counseling Services"/>
    <s v="DHS"/>
    <s v="Joe Bullock"/>
    <s v="General Fund"/>
    <s v="101.456000.52205.0000.4300.3335"/>
    <m/>
    <n v="99089"/>
    <n v="0"/>
    <n v="99089"/>
    <s v="16-012"/>
    <x v="3"/>
    <s v="_x000a_None, this is another local agency."/>
    <s v="_x000a_​Internal Department Review"/>
    <s v="_x000a_7/1/16 - 6/30/17"/>
    <s v="​FY13-16 - $99,089"/>
    <s v="FY 2013"/>
    <s v="N/A"/>
    <s v="Yes"/>
    <s v="Clinicians and staff review client progress and services provided."/>
    <s v="None"/>
    <s v="_x000a_Community Services Board"/>
    <s v="Community Service Board (CSB), Behavioral Health Division (BHD) clients"/>
    <d v="2016-08-01T13:15:10"/>
    <s v="_x000a_https://arlingtonva.sharepoint.com/sites/dmf/budget/Lists/NonProfit%20Tracker/Attachments/76/16-012-SS.pdf"/>
    <s v="https://arlingtonva.sharepoint.com/sites/dmf/budget/Lists/NonProfit%20Tracker/Attachments/76/16-012-SS.pdf"/>
    <m/>
    <m/>
    <s v="Sole Source"/>
    <s v="Yes"/>
    <s v="Yes"/>
    <s v="_x000a_NB-$0 budget in PSB. ACC was corrected. Budget matches PSB"/>
    <s v="NMB-07/08/2016"/>
    <s v="_x000a_​NB-metrics appear on page 14 of the contract PDF. Need to confirm purchasing vehicles.  The agreement is a sole source, but the purchasing authority is listed as an exempt purchase as is the evaluation method.  Need to double-check the purchasing and evaluation columns."/>
    <s v="_x000a_​NB-ask dept about budget location-corrected"/>
    <s v="Item"/>
    <s v="sites/dmf/budget/Lists/NonProfit Tracker"/>
    <s v="Service Agreements"/>
  </r>
  <r>
    <n v="1"/>
    <s v="Clarendon Alliance"/>
    <s v="Clarendon Alliance Partnership​"/>
    <s v="Improve the health and vitality of the Clarendon Corridor through events and activities"/>
    <s v="Economic Development"/>
    <s v="AED"/>
    <s v="Karen Vasquez"/>
    <s v="General Fund"/>
    <s v="101.456000.71200.0000.0000.5535"/>
    <m/>
    <n v="80000"/>
    <n v="0"/>
    <n v="80000"/>
    <m/>
    <x v="0"/>
    <s v="_x000a_​Clarendon Alliance has pursued additional funding through County Board lobbying efforts. For FY 2017 the Board granted resources through funding to the Marymount Nonprofit Resource Center, which was directed to put funding toward assisting the Alliance."/>
    <s v="_x000a_​Internal Department Review"/>
    <s v="_x000a_7/1/16 - 6/30/17"/>
    <s v="FY10-16 - ​$80,000"/>
    <s v="FY 2010"/>
    <s v="`"/>
    <s v="_x000a_No"/>
    <s v="None"/>
    <s v="_x000a_Clarendon Alliance, to build meaningful capacity will request more funding from the County to aid with immediate cash-flow requirements and to assist in defining the commitment for services, which in turn could help with their development efforts."/>
    <s v="_x000a_​Economic Development Commission"/>
    <s v="Clarendon area businesses and residents, Attendees to sponsored events (Clarendon Day, the Clarendon-Courthouse Mardi Gras Parade, the Urban Village Market at Courthouse, the Clarendon Farmers Market, the Arlington Art Festival)."/>
    <d v="2016-07-28T08:43:06"/>
    <s v="_x000a_None"/>
    <m/>
    <m/>
    <m/>
    <s v="Exempt Purchase"/>
    <s v="Yes"/>
    <s v="No"/>
    <s v="_x000a_​$373,500 budget in PSB."/>
    <s v="JWB-7/6"/>
    <s v="_x000a_Need to alter anticipated changes line wording - done"/>
    <s v="_x000a_Is there agreement? Any anticipated changes for next FY? DMF needs to revise the anticipated changes section.  Also the account code provided has no $ budgeted."/>
    <s v="Item"/>
    <s v="sites/dmf/budget/Lists/NonProfit Tracker"/>
    <s v="Other Discretionary Grant Funding"/>
  </r>
  <r>
    <n v="1"/>
    <s v="Columbia Lighthouse for the Blind"/>
    <s v="PRIDE (People Regaining Independence and Developing Experiences)"/>
    <s v="Provides services to individuals over 65 with vision loss"/>
    <s v="Senior Services"/>
    <s v="CMO"/>
    <s v="Anthonia Sowho"/>
    <s v="Regional Contributions"/>
    <s v="101.456072.91104.0000.0000.0000"/>
    <m/>
    <n v="29576"/>
    <n v="0"/>
    <n v="29576"/>
    <m/>
    <x v="0"/>
    <s v="Biennial application and request for proposal"/>
    <s v="​Application is reviewed by the Disability Advisory Commission."/>
    <s v="_x000a_7/1/16 - 6/30/17"/>
    <s v="FY10-11 - $29,458_x000a_FY12-16 - $29,163"/>
    <m/>
    <s v="FY12 - decreased"/>
    <s v="Yes"/>
    <s v="Specific program objectives are measured: _x000a_ability to provide independent living skills;_x000a_social/recreational and support services; _x000a_effectiveness in increasing sensitivity and awareness of family members and community; ability to promote independence among seniors;_x000a_ability to provide tools to assist in the maintenance of vision loss. "/>
    <s v="None"/>
    <s v="Disability Advisory Commission"/>
    <s v="Residents who are blind or experience limited vision and their families"/>
    <d v="2016-07-28T08:51:49"/>
    <s v="_x000a_None"/>
    <m/>
    <m/>
    <m/>
    <s v="Exempt Purchase"/>
    <s v="No"/>
    <s v="No"/>
    <s v="_x000a_​NB-budget matches PSB."/>
    <s v="JWB-7/6"/>
    <s v="_x000a_Need agreement"/>
    <m/>
    <s v="Item"/>
    <s v="sites/dmf/budget/Lists/NonProfit Tracker"/>
    <s v="Regional Contributions"/>
  </r>
  <r>
    <n v="1"/>
    <s v="Columbia Pike Revitalization Organization (CPRO)"/>
    <s v="​CPRO Partnership"/>
    <s v="Coalition whose mission is to promote and connect business and community along Columbia Pike"/>
    <s v="Economic Development"/>
    <s v="AED"/>
    <s v="Karen Vasquez"/>
    <s v="General Fund"/>
    <s v="101.456000.71200.0000.0000.5535"/>
    <m/>
    <n v="200000"/>
    <n v="0"/>
    <n v="200000"/>
    <m/>
    <x v="0"/>
    <s v="_x000a_​Has pursued additional funding through County Board lobbying efforts."/>
    <s v="_x000a_​Internal Department Review"/>
    <s v="_x000a_7/1/16 - 6/30/17"/>
    <s v="​FY15 - $100,000_x000a_FY16 - $200,000"/>
    <s v="FY 2010"/>
    <s v="FY16 - Increased by $100,000 as a result of successful lobbying and support by AED staff. This increase has improved capacity within the organization and is helping develop a strategic vision and priorities for the organization."/>
    <s v="Yes"/>
    <s v="AED tracks CPRO's annual revenue. The County's informal agreement with CPRO is based on revenue matched funding, where the first $100,000 of County funding is matched based on the amount listed in CPRO's revenue sheet."/>
    <m/>
    <s v="_x000a_​Economic Development Commission"/>
    <s v="Columbia Pike Area businesses and residents. Attendees of CPRO sponsored events such as the Farmers Market, Movie Nights and the Columbia Pike Blues Festival."/>
    <d v="2016-07-28T08:45:04"/>
    <s v="_x000a_None"/>
    <m/>
    <m/>
    <m/>
    <s v="Exempt Purchase"/>
    <s v="Yes"/>
    <s v="No"/>
    <s v="_x000a_$373,500 budget in PSB."/>
    <s v="JWB- 7/6"/>
    <m/>
    <s v="_x000a_No metrics or goals established by CPRO? Need to update their metrics and revenue matching."/>
    <s v="Item"/>
    <s v="sites/dmf/budget/Lists/NonProfit Tracker"/>
    <s v="Other Discretionary Grant Funding"/>
  </r>
  <r>
    <n v="1"/>
    <s v="Community Living Alternative"/>
    <s v="​Residential Services"/>
    <s v="​Provide residential supports to adults with intellectual and developmental disabilities"/>
    <s v="Disability Services"/>
    <s v="DHS"/>
    <s v="Jennifer McKinney Acheson"/>
    <s v="General Fund"/>
    <s v="​101.456000.53208.0000.0000.M551_x000a_101.456000.53208.0000.4440.M551"/>
    <m/>
    <n v="256623"/>
    <n v="0"/>
    <n v="256623"/>
    <s v="514-12"/>
    <x v="2"/>
    <s v="_x000a_​RFP"/>
    <s v="RFP"/>
    <s v="_x000a_7/1/16 - 6/30/17"/>
    <s v="​FY13-14 - $254,082_x000a_FY15 - $256,623"/>
    <s v="FY 2006"/>
    <s v="_x000a_FY 2014, COLA ​"/>
    <s v="Yes"/>
    <s v="-individual service reports_x000a_-quarterly progress reports_x000a_-incident reports_x000a_-discharge reports_x000a_-licensure reports and corrective action plans_x000a_-citizen complaints_x000a_-qualitative outcome data_x000a_-data for in-home services"/>
    <s v="None"/>
    <s v="Disability Advisory Commission;_x000a_Commission on Aging; _x000a_Community Services Board"/>
    <s v="Adults with intellectual and developmental disabilities residing in group homes and/or living independently"/>
    <d v="2016-08-01T13:13:55"/>
    <s v="_x000a_https://arlingtonva.sharepoint.com/sites/dmf/budget/Lists/NonProfit%20Tracker/Attachments/69/CLA.514-12.pdf_x000a_https://arlingtonva.sharepoint.com/sites/dmf/budget/Lists/NonProfit%20Tracker/Attachments/69/CLA%20Renewal%20Contract%20No%20%20514-12%20FY16.pdf"/>
    <s v="https://arlingtonva.sharepoint.com/sites/dmf/budget/Lists/NonProfit%20Tracker/Attachments/69/CLA.514-12.pdf"/>
    <s v="https://arlingtonva.sharepoint.com/sites/dmf/budget/Lists/NonProfit%20Tracker/Attachments/69/CLA%20Renewal%20Contract%20No%20%20514-12%20FY16.pdf"/>
    <m/>
    <s v="Competitively Bid Contract"/>
    <s v="Yes"/>
    <s v="Yes"/>
    <s v="_x000a_​NB-$0 budget in PSB. The ACCs entered are where the expenses are charged, all budget is currently maintained in 101.456000.53208.0.0.0."/>
    <s v="NMB-07/08/2016"/>
    <s v="_x000a_​NB-reporting requirements appear on page 33 of attachment CLA.514.12.  these reference numerous metrics."/>
    <s v="_x000a_​NB-ask Jim about budget location."/>
    <s v="Item"/>
    <s v="sites/dmf/budget/Lists/NonProfit Tracker"/>
    <s v="Service Agreements"/>
  </r>
  <r>
    <n v="1"/>
    <s v="Community Residences, Inc. (CRI)"/>
    <s v="​Mental Health Transitions Program"/>
    <s v="Provides supportive housing services for adults with serious mental illness and prevents homelessness"/>
    <s v="Housing"/>
    <s v="CPHD"/>
    <s v="Rolda Nedd"/>
    <s v="Community Development Fund"/>
    <s v="206.456300.72405.0000.0642.6HCR"/>
    <m/>
    <n v="0"/>
    <n v="25000"/>
    <n v="25000"/>
    <m/>
    <x v="0"/>
    <s v="_x000a_Applied to the Community Development Fund"/>
    <s v="CDCAC"/>
    <s v="_x000a_7/1/16 - 6/30/17"/>
    <s v=" FY 15-16  - AHIF two year housing services grant. _x000a_"/>
    <s v="FY 2015"/>
    <s v="N/A"/>
    <s v="Yes"/>
    <s v="# of individuals who receive transitional housing with individualized supports_x000a_# of individuals who obtain secured permanent housing with appropriate supports_x000a_Cost per participant"/>
    <s v="None"/>
    <s v="Disability Advisory Commission; _x000a_Community Development Citizens Advisory Committee"/>
    <s v="People with mental health issues who want to transition to permanent supportive housing"/>
    <d v="2016-08-01T10:15:51"/>
    <s v="_x000a_https://arlingtonva.sharepoint.com/sites/dmf/budget/Lists/NonProfit%20Tracker/Attachments/8/CRI%20-%20AHIF%20FY16.pdf"/>
    <s v="/sites/DMF/budget/Lists/NonProfit%20Tracker/Attachments/8/CRI%20-%20AHIF%20FY16.pdf"/>
    <m/>
    <m/>
    <s v="General Fund Grant Agreement"/>
    <s v="Yes"/>
    <s v="Yes"/>
    <s v="_x000a_​NB-budget matches the FY17 CD Fund table; money is budgeted to task after adoption."/>
    <s v="NMB-07/07/2016."/>
    <s v="_x000a_​NB-may need to add families of persons with mental illness to stakeholders column. Check that the right agreement is attached.  Fy16 agreement says AHIF b/c that's where it was funded last year."/>
    <s v="_x000a_​NB-what exactly is community living support (a casework who provided dedicated assistance, group home type housing)? AHIF agreement says $35K over two years, the FY 2017 budget says $25K in one year.  How can there be no funding change from previous years?  - CDBG funding now not AHIF."/>
    <s v="Item"/>
    <s v="sites/dmf/budget/Lists/NonProfit Tracker"/>
    <s v="Community Development Fund"/>
  </r>
  <r>
    <n v="1"/>
    <s v="Community Residences, Inc. (CRI)"/>
    <s v="Residential Services"/>
    <s v="​Provides mental health group home services for up to 29 Arlington clients with serious mental Illness"/>
    <s v="Health/Counseling Services"/>
    <s v="DHS"/>
    <s v="Chinomso Ememe"/>
    <s v="General Fund"/>
    <s v="101.456000.52159.0000.1000.1521 101.456000.52159.0000.3100.1521_x000a_101.456000.52159.0000.3103.1581​_x000a_101.456000.52159.0000.3148.1551_x000a_101.456000.52159.0000.1000.1551"/>
    <m/>
    <n v="1704586"/>
    <n v="0"/>
    <n v="1704586"/>
    <s v="233-11"/>
    <x v="2"/>
    <s v="RFP"/>
    <s v="RFP"/>
    <s v="_x000a_7/1/16 - 6/30/17"/>
    <s v="​FY13 - $1,655,188_x000a_FY14 - $1,651,551_x000a_FY15 - $1,695,668_x000a_FY16 - $1,701,574_x000a_"/>
    <s v="FY 2013"/>
    <s v="FY16 - increase in services provided"/>
    <s v="Yes"/>
    <s v="Clinicians track client progress and ensure facilities meet County standards."/>
    <s v="None"/>
    <s v="_x000a_Community Services Board"/>
    <s v="​​Community Service Board (CSB), Behavioral Health Division (BHD) clients"/>
    <d v="2016-08-01T13:15:14"/>
    <s v="_x000a_https://arlingtonva.sharepoint.com/sites/dmf/budget/Lists/NonProfit%20Tracker/Attachments/79/233-11(2012).pdf"/>
    <s v="https://arlingtonva.sharepoint.com/sites/dmf/budget/Lists/NonProfit%20Tracker/Attachments/79/233-11(2012).pdf"/>
    <m/>
    <m/>
    <s v="Competitively Bid Contract"/>
    <s v="Yes"/>
    <s v="Yes"/>
    <s v="_x000a_​NB-FY17 PSB budget for all lines only totals $1,681,495."/>
    <s v="NMB-07/08/2016"/>
    <s v="_x000a_​NB-program needs to be shortened considerably. Review description of services as well.  Reporting requirements begin  on page 26 of the contract PDF. BHD clients is a bit vague for stakeholders. Contract mentions transitional housing for persons aged 18 - 24. should young adults (18-24) be added as stakeholders?"/>
    <s v="_x000a_​NB-What does the  one-time $150K funding cover? It's not listed in the funding history. Ask for budget acc for the one-time money. Dept answers  -  The one time funding of $150,000 covers a building improvement project to expand capacity at the home. The amount is to be disbursed over 5 years to support the project which going through short term fluctuations and ensure the stability of the service. 2 years of funding remain ($60,000). No other relevant commissions._x000a_Column T updated. There are three different group home projects on this line. If that is not clear, they can be split further."/>
    <s v="Item"/>
    <s v="sites/dmf/budget/Lists/NonProfit Tracker"/>
    <s v="Service Agreements"/>
  </r>
  <r>
    <n v="1"/>
    <s v="Community Residences, Inc. (CRI)"/>
    <s v="​Stabilization Services"/>
    <s v="_x000a_​Purchase supportive technological equipment for residents with intellectual disabilities living at Dolly Madison apartments and residents at a soon-to-be-developed location"/>
    <s v="Disability Services"/>
    <s v="CPHD"/>
    <s v="Rolda Nedd"/>
    <s v="Community Development Fund"/>
    <s v="101.456300.91102.CRIT.0000.64SG"/>
    <m/>
    <n v="0"/>
    <n v="30000"/>
    <n v="30000"/>
    <m/>
    <x v="0"/>
    <s v="​Applied to the Community Development Fund"/>
    <s v="CDCAC"/>
    <s v="_x000a_7/1/16 - 6/30/17"/>
    <s v=" FY 15-16  - AHIF two year housing services grant. "/>
    <s v="FY 2017"/>
    <s v="_x000a_​N/A"/>
    <s v="Yes"/>
    <s v="_x000a_​_x000a_- Maintain technological supports installed for 3 individuals._x000a_- Teach and reinforce skills surrounding the operation, maintenance and repair of technological supports_x000a_- All individuals will continue to reside in affordable, least restricted settings_x000a_- Individuals will participate in community integrated activities to give back to the community, with a special focus on engaging and educating Arlington partners on the benefits of technological supports for individuals with ID_x000a_- Skills learned will be transferable to a variety of settings and result in increased self-advocacy and involvement in these settings: employment sites, healthcare venues, local neighborhood._x000a_- Staff time devoted to building life skills"/>
    <s v="None"/>
    <s v="Community Development Citizens Advisory Committee; _x000a_Community Services Board;_x000a_Disability Advisory Commission"/>
    <s v="People with mental health issues living independently"/>
    <d v="2016-07-28T15:02:32"/>
    <s v="_x000a_None"/>
    <m/>
    <m/>
    <m/>
    <s v="General Fund Grant Agreement"/>
    <s v="Yes"/>
    <s v="No"/>
    <s v="_x000a_​NB-budget matches the FY17 CD Fund table; money is budgeted to task after adoption."/>
    <s v="NMB-07/07/2016"/>
    <s v="_x000a_​NB-reword description of services (takes of two year AHIF grant explanation because we have it in funding history). Should CSB be added in the commission category?"/>
    <s v="_x000a_​NB-what type of stabilization technology is used for people with mental health issues? this is the technology one that remind patients to take medication."/>
    <s v="Item"/>
    <s v="sites/dmf/budget/Lists/NonProfit Tracker"/>
    <s v="Community Development Fund"/>
  </r>
  <r>
    <n v="1"/>
    <s v="Community Residences, Inc. (CRI)"/>
    <s v="​Residential Services"/>
    <s v="​Congregate residential services, supervised apartment services and in-home residential services for individuals with intellectual and developmental disabilities"/>
    <s v="Disability Services"/>
    <s v="DHS"/>
    <s v="Jennifer McKinney Acheson"/>
    <s v="General Fund"/>
    <s v="101.456000.53208.0000.0000.M521_x000a_101.456000.53208.0000.0000.M581_x000a_101.456000.53208.0000.4440.M521_x000a_101.456000.53208.0000.0000.M551"/>
    <m/>
    <n v="1547406"/>
    <n v="0"/>
    <n v="1547406"/>
    <s v="515-12"/>
    <x v="2"/>
    <s v="_x000a_​RFP"/>
    <s v="RFP"/>
    <s v="_x000a_7/1/16 - 6/30/17"/>
    <s v="​FY13-14 - $1,487,172_x000a_FY15 - $1,502,044_x000a_FY16 - $1,532,085"/>
    <s v="FY 2013"/>
    <s v="FY17-CPI contract"/>
    <s v="Yes"/>
    <s v="-support plans_x000a_-person-centered reviews_x000a_-incident reports, _x000a_-discharge reports_x000a_-licensure and corrective action plans_x000a_-citizen complaints_x000a_-data for in-home services _x000a_-qualitative outcome data"/>
    <s v="None"/>
    <s v="Disability Advisory Commission;_x000a_Commission on Aging; _x000a_Community Services Board"/>
    <s v="Adults with intellectual and developmental disabilities residing in group homes, living independently, and those that receive in-home services"/>
    <d v="2016-08-01T13:14:16"/>
    <s v="_x000a_https://arlingtonva.sharepoint.com/sites/dmf/budget/Lists/NonProfit%20Tracker/Attachments/70/NOA%20515-12.pdf_x000a_https://arlingtonva.sharepoint.com/sites/dmf/budget/Lists/NonProfit%20Tracker/Attachments/70/CRI%20Amendments%20515-12A7%20and%20A8.pdf"/>
    <s v="https://arlingtonva.sharepoint.com/sites/dmf/budget/Lists/NonProfit%20Tracker/Attachments/70/NOA%20515-12.pdf"/>
    <s v="https://arlingtonva.sharepoint.com/sites/dmf/budget/Lists/NonProfit%20Tracker/Attachments/70/CRI%20Amendments%20515-12A7%20and%20A8.pdf"/>
    <m/>
    <s v="Competitively Bid Contract"/>
    <s v="Yes"/>
    <s v="Yes"/>
    <s v="_x000a_​NB-$0 budget in PSB."/>
    <s v="NMB-07/08/2016"/>
    <s v="_x000a_​NB-for metrics see also attachment NOA 515-12, exhibit A section V and VI."/>
    <s v="_x000a_​NB-ask Jim about budget location. Dept Answers - The ACCs entered are where the expenses are charged, all budget is currently maintained in 101.456000.53208.0.0.0."/>
    <s v="Item"/>
    <s v="sites/dmf/budget/Lists/NonProfit Tracker"/>
    <s v="Service Agreements"/>
  </r>
  <r>
    <n v="1"/>
    <s v="Community Systems Inc."/>
    <s v="​Residential support services for intellectually disabled"/>
    <s v="​Congregate residential services for individuals with intellectual disabilities"/>
    <s v="Disability Services"/>
    <s v="DHS"/>
    <s v="Jennifer McKinney Acheson"/>
    <s v="General Fund"/>
    <s v="101.456000.53208.0000.0000.M521_x000a_101.456000.53208.0000.0000.M551"/>
    <m/>
    <n v="255840"/>
    <n v="0"/>
    <n v="255840"/>
    <s v="518-12"/>
    <x v="2"/>
    <s v="_x000a_​RFP"/>
    <s v="RFP"/>
    <s v="_x000a_7/1/16 - 6/30/17"/>
    <s v="​FY13 - $258,871_x000a_FY14 - $251,871_x000a_FY15 - $261,460_x000a_FY16 - $255,840"/>
    <s v="FY 2006"/>
    <s v="FY16"/>
    <s v="Yes"/>
    <s v="-individual service reviews _x000a_-quarterly progress reports_x000a_-incident reports _x000a_-discharge reports _x000a_-licensure and corrective action plans _x000a_-citizen complaints _x000a_-data for in-home services_x000a_-qualitative outcome data"/>
    <s v="None"/>
    <s v="Disability Advisory Commission;_x000a_Commission on Aging; _x000a_Community Services Board"/>
    <s v="Adults with intellectual and developmental disabilities residing in group homes, living independently, and those that receive in-home services"/>
    <d v="2016-08-01T13:14:21"/>
    <s v="_x000a_https://arlingtonva.sharepoint.com/sites/dmf/budget/Lists/NonProfit%20Tracker/Attachments/71/CSI%20Renewal%20Contract%20No%20%20518-12%20FY16.pdf_x000a_https://arlingtonva.sharepoint.com/sites/dmf/budget/Lists/NonProfit%20Tracker/Attachments/71/518-12.pdf"/>
    <s v="https://arlingtonva.sharepoint.com/sites/dmf/budget/Lists/NonProfit%20Tracker/Attachments/71/CSI%20Renewal%20Contract%20No%20%20518-12%20FY16.pdf"/>
    <s v="https://arlingtonva.sharepoint.com/sites/dmf/budget/Lists/NonProfit%20Tracker/Attachments/71/518-12.pdf"/>
    <m/>
    <s v="Competitively Bid Contract"/>
    <s v="Yes"/>
    <s v="Yes"/>
    <s v="_x000a_​NB-$0 budget in PSB."/>
    <s v="NMB-07/08/2016"/>
    <s v="_x000a_​NB-why has funding decreased? See page 33 and 34 of original contract for metric details."/>
    <s v="_x000a_​NB-ask dept about budget location Dept. Answers - The ACCs entered are where the expenses are charged, all budget is currently maintained in 101.456000.53208.0.0.0.  Funding decrease in FY15 related to change in services for the clients that were served, there are different rates for different services, based on client needs."/>
    <s v="Item"/>
    <s v="sites/dmf/budget/Lists/NonProfit Tracker"/>
    <s v="Service Agreements"/>
  </r>
  <r>
    <n v="1"/>
    <s v="Culpepper Garden Assisted Living"/>
    <s v="​Assisted Living Program"/>
    <s v="_x000a_​Assisted living care to low income seniors &amp; meal subsidy via AAA funding"/>
    <s v="Senior Services"/>
    <s v="DHS"/>
    <s v="Maimoona Bah-Duckenfield"/>
    <s v="General Fund"/>
    <s v="101.437405.53103.AASV.0000.40CG  101.437405.53103.AADF.0000.40CG_x000a_101.437405.53101.AAAP.4050.4091 101.437405.53101.AAAP.4050.409F 101.437405.53102.AAAP.4000.4091"/>
    <m/>
    <n v="795027"/>
    <n v="0"/>
    <n v="795027"/>
    <s v="306-10"/>
    <x v="0"/>
    <s v="Request to the County Board during the budget process"/>
    <s v="_x000a_​Board Award"/>
    <s v="_x000a_7/1/16 - 6/30/17"/>
    <s v="​FY13 - $447,079_x000a_FY14 - $675,079_x000a_FY15 - $658,004_x000a_FY16 - $667,027"/>
    <s v="FY 2010"/>
    <s v="FY17 - Board added $107,930 to support 30 clients in the Culpepper Gardens III Assisted Living Facility with supportive services."/>
    <s v="Yes"/>
    <s v="Monthly financial reports and monthly program reports including the following measures: _x000a_# of level I, II, and III residents receiving subsidy for care/meals; _x000a_# of level I, II and II residents paying privately for care/meals; _x000a_# or resident subsidized since original contract, in a fiscal year; _x000a_# of residents receiving insulin injections; _x000a_# of subsidized meals served per person."/>
    <s v="None"/>
    <s v="_x000a_​Commission on Aging;_x000a_Commission on Long Term Care Residences; _x000a_Community Services Board"/>
    <s v="Residents of Culpepper Garden and Arlington County Residents"/>
    <d v="2016-08-01T13:17:45"/>
    <s v="Original Contract:_x000a_https://arlingtonva.sharepoint.com/sites/dmf/budget/Lists/NonProfit%20Tracker/Attachments/100/306-10%20Culpepper%20Garden%20III%20assisted%20lvg.pdf_x000a_Prior Renewal:https://arlingtonva.sharepoint.com/sites/dmf/budget/Lists/NonProfit%20Tracker/Attachments/100/Culpepper%20Garden%20III%20Assisted%20Living%20306-10.pdf_x000a_Latest Renewal:https://arlingtonva.sharepoint.com/sites/dmf/budget/NonProfit%20Agreement%20Library/Culpepper%20Garden%20Assisted%20Living%20Program-ADSD-DHS-306-10%20Amendment%20No%2015.pdf"/>
    <s v="https://arlingtonva.sharepoint.com/sites/dmf/budget/Lists/NonProfit%20Tracker/Attachments/100/306-10%20Culpepper%20Garden%20III%20assisted%20lvg.pdf"/>
    <s v="https://arlingtonva.sharepoint.com/sites/dmf/budget/Lists/NonProfit%20Tracker/Attachments/100/Culpepper%20Garden%20III%20Assisted%20Living%20306-10.pdf"/>
    <s v="https://arlingtonva.sharepoint.com/sites/dmf/budget/NonProfit%20Agreement%20Library/Culpepper%20Garden%20Assisted%20Living%20Program-ADSD-DHS-306-10%20Amendment%20No%2015.pdf"/>
    <s v="Contract"/>
    <s v="Yes"/>
    <s v="Yes"/>
    <s v="_x000a_​NB-$0 budget in PSB. Double-check ACCS and compare to notes of FY17 Adopted changes."/>
    <s v="NMB-07/11/2016"/>
    <s v="_x000a_​NB- need to spell out that these are services for seniors in the program name and description. What does AAA stand for Area Agency on Aging? Need to add the one-time FY 2017 money to the funding history. Double-check that amount match A1. No explanation about FY 2017 funding increase. Metrics start on page 12 of the earlier agreement."/>
    <s v="_x000a_​NB-do we any more recent contract information (last contract end date listed is 6/30/2014)? Ask about budget location. Dept Answers - Yes, there is a new amendment with updated SOW for FY17, agreement attached.  Account codes modified in column H, but  please check them again, this is where the money has always been budgeted for Culpepper Garden. 101.437405.53104.0.0.40CG = $581,647/101.437405.53104.0.0.4091 = $191,157 (70K of this)."/>
    <s v="Item"/>
    <s v="sites/dmf/budget/Lists/NonProfit Tracker"/>
    <s v="Other Discretionary Grant Funding"/>
  </r>
  <r>
    <n v="1"/>
    <s v="Davis Memorial Goodwill Industries"/>
    <s v="​Career Navigation"/>
    <s v="​Provide job training and skills development through the Career Navigation and Security &amp; Protective Services programs"/>
    <s v="Education/Job Training"/>
    <s v="CPHD"/>
    <s v="Caitlin Jones"/>
    <s v="Community Development Fund"/>
    <s v="206.456300.72405.0000.0642.C135"/>
    <m/>
    <n v="0"/>
    <n v="35000"/>
    <n v="35000"/>
    <m/>
    <x v="0"/>
    <s v="_x000a_​Applied to the Community Development Fund.  Was initially funded under the Community Services Board Grant.  Now receives Community Development Block Grant funding.  One year they did not apply for funding, but returned the next year."/>
    <s v="CDCAC"/>
    <s v="_x000a_7/1/16 - 6/30/17"/>
    <s v="​FY14 - $25,000_x000a_FY15 - $0 (did not apply)_x000a_FY16 - $35,000"/>
    <s v="FY 2014"/>
    <s v="FY16 - there was more CDBG funding available than CSBG"/>
    <s v="Yes"/>
    <s v="FY17 metrics are being revised; FY16 metrics are:_x000a_# Arlington workers enrolled in RISE Coaching Services_x000a_# workers referred to supportive services_x000a_# workers who develop an IESP/IEE_x000a_# workers enrolled in training program_x000a_# workers who find jobs_x000a_# workers who retain jobs for at least 90 days_x000a_% of trainees who report satisfaction with Goodwill training services95%"/>
    <s v="None"/>
    <s v="Disability Advisory Commission;_x000a_Community Development Citizens Advisory Committee"/>
    <s v="Disabled persons who receive training from Goodwill"/>
    <d v="2016-08-01T11:11:43"/>
    <s v="_x000a_https://arlingtonva.sharepoint.com/sites/dmf/budget/Lists/NonProfit%20Tracker/Attachments/10/GOODWILL%20FY16.pdf"/>
    <s v="https://arlingtonva.sharepoint.com/sites/dmf/budget/Lists/NonProfit%20Tracker/Attachments/10/GOODWILL%20FY16.pdf"/>
    <m/>
    <m/>
    <s v="General Fund Grant Agreement"/>
    <s v="Yes"/>
    <s v="Yes"/>
    <s v="_x000a_NB-​budget matches the FY17 CD Fund table; money is budgeted to task after adoption."/>
    <s v="NMB-07/07/16"/>
    <s v="_x000a_​NB-description of services doesn't explain that these career services are targeted at disabled person.  Need to add this to the description, unless department disagrees."/>
    <s v="_x000a_​NB-what are &quot;high potential fields&quot;? Ask about changing the description to identify client base. what is an IESP and an IEE (some sort of career development plan)? - Remove language about persons with disabilities. Take out the phrase high potential people."/>
    <s v="Item"/>
    <s v="sites/dmf/budget/Lists/NonProfit Tracker"/>
    <s v="Community Development Fund"/>
  </r>
  <r>
    <n v="1"/>
    <s v="Didlake Occupational Center"/>
    <s v="Vocational/Habilitation Services​"/>
    <s v="​Day support and employment services for individuals with mental illness and intellectual disabilities"/>
    <s v="Disability Services"/>
    <s v="DHS"/>
    <s v="La Voyce Reid"/>
    <s v="General Fund"/>
    <s v="101.456000.53206.0000.0000.M465_x000a_101.456000.53206.0000.0000.M460"/>
    <m/>
    <n v="30110"/>
    <n v="0"/>
    <n v="30110"/>
    <s v="16-323-1R"/>
    <x v="1"/>
    <s v="​RFP (Rider)"/>
    <s v="RFP"/>
    <s v="_x000a_​4/1/16-6/30/17"/>
    <s v="​FY13-14 - $28,235_x000a_FY15 - $29,520_x000a_FY16 - $30,110"/>
    <s v="FY 2006"/>
    <s v="_x000a_FY 16, CPI contract​"/>
    <s v="Yes"/>
    <s v="-Monthly progress updates for individuals receiving individuals supported employment_x000a_- quarterly service plan goal and objective progress reports_x000a_-annual program evaluation and outcome measure reports_x000a_-critical incident reports and internal investigation reports as they occur"/>
    <s v="None"/>
    <s v="Disability Advisory Commission;_x000a_Commission on Aging; _x000a_Community Services Board"/>
    <s v="Adults with intellectual and developmental disabilities participating in workforce, local employers"/>
    <d v="2016-08-01T13:14:28"/>
    <s v="_x000a_https://arlingtonva.sharepoint.com/sites/dmf/budget/Lists/NonProfit%20Tracker/Attachments/72/16-323-1-R%20%20Didlake%20Inc%20%20Rider%20Agreement.pdf"/>
    <s v="https://arlingtonva.sharepoint.com/sites/dmf/budget/Lists/NonProfit%20Tracker/Attachments/72/16-323-1-R%20%20Didlake%20Inc%20%20Rider%20Agreement.pdf"/>
    <m/>
    <m/>
    <s v="Rider"/>
    <s v="Yes"/>
    <s v="Yes"/>
    <s v="_x000a_​NB-$0 budget in PSB."/>
    <s v="NMB-7/08/2016"/>
    <s v="_x000a_​NB-metrics appear in special provisions on the contract (starting on page 20 of the PDF). See section 7.3 specifically."/>
    <s v="_x000a_​NB-ask Jim about budget location. Dept. Answer - The ACCs entered are where the expenses are charged, all budget is currently maintained in 101.456000.53206.0.0.0. The task M465/M460 is used for the electronic health record reporting."/>
    <s v="Item"/>
    <s v="sites/dmf/budget/Lists/NonProfit Tracker"/>
    <s v="Service Agreements"/>
  </r>
  <r>
    <n v="1"/>
    <s v="Doorways For Women &amp; Families, Inc."/>
    <s v="​Rapid Rehousing"/>
    <s v="​Rapid Rehousing for Homeless families, rental subsidies, and case management"/>
    <s v="Housing"/>
    <s v="DHS"/>
    <s v="Cynthia Stevens"/>
    <s v="General Fund"/>
    <s v="101.437405.51108.TRNH.1000.5H80"/>
    <m/>
    <n v="224838"/>
    <n v="0"/>
    <n v="224838"/>
    <s v="200-11"/>
    <x v="0"/>
    <s v="A funding request is sent to the department during the budget process. Organization may choose to contact and/or submit a funding request to the County Board."/>
    <s v="_x000a_​Board Award"/>
    <s v="_x000a_7/1/16 - 6/30/17"/>
    <s v="FY13-14 - $222,612_x000a_FY15-16 - $224,838"/>
    <s v="FY 2007"/>
    <s v="FY15 - increase of $2,226 to continue services"/>
    <s v="Yes"/>
    <s v="-quarterly HMIS reports_x000a_-annual reports including total number of households who exited the program between three and six months ago and between six months and nine months ago. For each time set, the following information is provided:  _x000a_number of these households that exited to Housing Grants;_x000a_number of total households that are still in permanent housing;_x000a_number of total households that were not able to be contacted; and_x000a_number of total households that have been known to have lost housing."/>
    <s v="None"/>
    <s v="_x000a_ Citizens Advisory Commission on Housing"/>
    <s v="Homeless adults with children, landlords and property management companies and Arlington Public Schools,  Continuum of Care"/>
    <d v="2016-08-01T12:55:11"/>
    <s v="_x000a_https://arlingtonva.sharepoint.com/sites/dmf/budget/Other%20Budget%20Documents/Doorways%20For%20Women%20and%20Families%20Inc.%20(Rapid%20Rehousing)%20200-11%20_FY17%20Contract%20Renewal.pdf"/>
    <s v="https://arlingtonva.sharepoint.com/sites/dmf/budget/Other%20Budget%20Documents/Doorways%20For%20Women%20and%20Families%20Inc.%20(Rapid%20Rehousing)%20200-11%20_FY17%20Contract%20Renewal.pdf"/>
    <m/>
    <m/>
    <s v="General Fund Grant Agreement"/>
    <s v="Yes"/>
    <s v="Yes"/>
    <s v="_x000a_​NB-budget matches PSB."/>
    <s v="NMB-07/08/2016"/>
    <s v="_x000a_​NB-Add APS as a stakeholder because the shelter houses children?"/>
    <m/>
    <s v="Item"/>
    <s v="sites/dmf/budget/Lists/NonProfit Tracker"/>
    <s v="Other Discretionary Grant Funding"/>
  </r>
  <r>
    <n v="1"/>
    <s v="Doorways For Women &amp; Families, Inc."/>
    <s v="​Shelter Support Services"/>
    <s v="​Operates family shelter that provides safe housing and case management serving up to 21 family members per month"/>
    <s v="Housing"/>
    <s v="DHS"/>
    <s v="Cynthia Stevens"/>
    <s v="General Fund"/>
    <s v="101.437405.51108.HMLS.1000.5H77"/>
    <m/>
    <n v="723402"/>
    <n v="0"/>
    <n v="723402"/>
    <s v="230-11"/>
    <x v="0"/>
    <s v="A funding request is sent to the department during the budget process. Organization may choose to contact and/or submit a funding request to the County Board."/>
    <s v="_x000a_​Board Award"/>
    <s v="_x000a_7/1/16 - 6/30/17"/>
    <s v="FY13 - $662,576_x000a_FY14 - $716,576_x000a_FY15-16 - $723,402"/>
    <s v="FY 2008"/>
    <s v="_x000a_​In FY2015 $54,200 one-time funding added to continue services."/>
    <s v="Yes"/>
    <s v="# individuals served_x000a_# moving to permanent housing_x000a_% increase in employment income_x000a_median stay of participants and others."/>
    <s v="None"/>
    <s v=" Citizens Advisory Commission on Housing; Partnership for Children Youth and Families"/>
    <s v="Homeless adults with children, landlords and property management companies,  Continuum of Care"/>
    <d v="2016-08-01T12:55:01"/>
    <s v="_x000a_Entire agreement is not available_x000a_Contract Renewal:https://arlingtonva.sharepoint.com/sites/dmf/budget/Other%20Budget%20Documents/Doorways%20For%20Women%20and%20Families%20Inc.%20(Shelter%20Support%20Services)%20230-11%20_FY17%20Contract%20Renewal.pdf"/>
    <s v="https://arlingtonva.sharepoint.com/sites/dmf/budget/Other%20Budget%20Documents/Doorways%20For%20Women%20and%20Families%20Inc.%20(Shelter%20Support%20Services)%20230-11%20_FY17%20Contract%20Renewal.pdf"/>
    <m/>
    <m/>
    <s v="General Fund Grant Agreement"/>
    <s v="Yes"/>
    <s v="Yes"/>
    <s v="_x000a_​NB-budget matches PSB."/>
    <s v="NMB-07/08/2016"/>
    <s v="_x000a_​NB-contract renewal attached only so no metrics are included.  Last funding increase was in FY 2015 for $54,200 in one-time funding, but the one-time funding remains in the budget.  Should we add Commission on Women as relevant committee because this program works with domestic violence victims?"/>
    <s v="_x000a_​NB- ask about FY 2015 one-time funding and whether it should remain at this level going forward? Dept. Answer - $54,000 of one-time additional funding was initially awarded in FY14; non-profit applied successfully for continuation of the funding to deliver services. Entire agreement not available."/>
    <s v="Item"/>
    <s v="sites/dmf/budget/Lists/NonProfit Tracker"/>
    <s v="Other Discretionary Grant Funding"/>
  </r>
  <r>
    <n v="1"/>
    <s v="Doorways For Women &amp; Families, Inc."/>
    <s v="Court Advocacy Program"/>
    <s v="Services and support for victims of domestic violence as cases work their way through the Court System. Provides case worker at the Juvenile Court to both clients and staff"/>
    <s v="Health/Counseling Services"/>
    <s v="JDR"/>
    <s v="Rick Strobach"/>
    <s v="In-Kind Contribution"/>
    <s v="N/A"/>
    <s v="_x000a_Doorways has use of a small workstation and telephone"/>
    <n v="0"/>
    <n v="0"/>
    <n v="0"/>
    <m/>
    <x v="0"/>
    <s v="Organization contacts department staff directly"/>
    <s v="_x000a_​This program makes a quarterly progress report and client surveys regarding the services received."/>
    <s v="_x000a_7/1/16 - 6/30/17"/>
    <s v="N/A"/>
    <s v="N/A"/>
    <s v="N/A"/>
    <s v="Yes"/>
    <s v="- quarterly progress report_x000a_-client surveys regarding the Services received"/>
    <s v="None"/>
    <s v="Commission on the Status of Women"/>
    <s v="Commonwealth Attorneys Office, Victims of Domestic Violence, JDR Intake Unit, Police detectives, Legal Aid"/>
    <d v="2016-08-01T12:50:39"/>
    <s v="_x000a_None"/>
    <m/>
    <m/>
    <m/>
    <s v="None"/>
    <s v="Yes"/>
    <s v="No"/>
    <s v="_x000a_NB-n/a, in-kind service."/>
    <s v="NMB-07/11/2016"/>
    <m/>
    <s v="_x000a_​NB-is there any formal agreement for this arrangement?/ No"/>
    <s v="Item"/>
    <s v="sites/dmf/budget/Lists/NonProfit Tracker"/>
    <s v="In-Kind Contribution"/>
  </r>
  <r>
    <n v="1"/>
    <s v="E Tron Systems Inc."/>
    <s v="Vocational/Habilitation Services​"/>
    <s v="​Group supported employment for individuals with intellectual disabilities"/>
    <s v="Disability Services"/>
    <s v="DHS"/>
    <s v="La Voyce Reid"/>
    <s v="General Fund"/>
    <s v="101.456000.53206.0000.0000.M465"/>
    <m/>
    <n v="47141"/>
    <n v="0"/>
    <n v="47141"/>
    <s v="16-323-2-R"/>
    <x v="1"/>
    <s v="_x000a_​RFP (Rider)"/>
    <s v="RFP"/>
    <s v="_x000a_​4/1/16-6/30/17"/>
    <s v="​FY15 - $26,426_x000a_FY16 - $47,141"/>
    <s v="FY 2015"/>
    <s v="_x000a_Unknown"/>
    <s v="Yes"/>
    <s v="-Monthly state performance utilization reports and referral reports_x000a_-quarterly individual service plan progress reports_x000a_-annual outcome measures report_x000a_-critical incident report and internal investigation reports as they occur"/>
    <s v="None"/>
    <s v="Disability Advisory Commission;_x000a_Commission on Aging; _x000a_Community Services Board"/>
    <s v="Adults with intellectual and developmental disabilities participating in workforce, local employers"/>
    <d v="2016-08-01T13:14:33"/>
    <s v="_x000a_https://arlingtonva.sharepoint.com/sites/dmf/budget/Lists/NonProfit%20Tracker/Attachments/73/16-323-2-R%20%20%20E%20Tron%20Rider%20Agreement.pdf"/>
    <s v="https://arlingtonva.sharepoint.com/sites/dmf/budget/Lists/NonProfit%20Tracker/Attachments/73/16-323-2-R%20%20%20E%20Tron%20Rider%20Agreement.pdf"/>
    <m/>
    <m/>
    <s v="Rider"/>
    <s v="Yes"/>
    <s v="Yes"/>
    <s v="_x000a_​NB-$0 budget in PSB."/>
    <s v="NMB-07/08/2016"/>
    <s v="_x000a_​NB-see page 20 of contract pdf re metrics (section 7.3 specifically)."/>
    <s v="_x000a_​NB-ask Jim about budget location. Dept. Answer -  The ACCs entered are where the expenses are charged, all budget is currently maintained in 101.456000.53206.0.0.0. The task M465 is used for the electronic health record reporting."/>
    <s v="Item"/>
    <s v="sites/dmf/budget/Lists/NonProfit Tracker"/>
    <s v="Service Agreements"/>
  </r>
  <r>
    <n v="1"/>
    <s v="Echo"/>
    <s v="​Vocational/Habilitation Services"/>
    <s v="​Group supported employment for individuals with intellectual disabilities"/>
    <s v="Disability Services"/>
    <s v="DHS"/>
    <s v="La Voyce Reid"/>
    <s v="General Fund"/>
    <s v="101.456000.53206.0000.0000.M465"/>
    <m/>
    <n v="27567"/>
    <n v="0"/>
    <n v="27567"/>
    <s v="335-10-13"/>
    <x v="1"/>
    <s v="_x000a_RFP (Rider)"/>
    <s v="RFP"/>
    <s v="_x000a_​4/1/16-6/30/17"/>
    <s v="​FY13-14 - $25,849_x000a_FY15 - $27,026_x000a_FY16 - $27,567"/>
    <s v="FY 2015"/>
    <s v="FY16 - CPI increase"/>
    <s v="Yes"/>
    <s v="-Monthly state performance utilization reports and referral reports_x000a_-quarterly individual service plan progress reports_x000a_-annual outcome measures report_x000a_-critical incident report and internal investigation reports as they occur"/>
    <s v="None"/>
    <s v="Disability Advisory Commission;_x000a_Commission on Aging; _x000a_Community Services Board"/>
    <s v="Adults with intellectual and developmental disabilities participating in workforce, local employers"/>
    <d v="2016-08-01T13:14:51"/>
    <s v="_x000a_https://arlingtonva.sharepoint.com/sites/dmf/budget/Lists/NonProfit%20Tracker/Attachments/77/16-323-3-R%20%20%20ECHO%20Rider%20Agreement.pdf"/>
    <s v="https://arlingtonva.sharepoint.com/sites/dmf/budget/Lists/NonProfit%20Tracker/Attachments/77/16-323-3-R%20%20%20ECHO%20Rider%20Agreement.pdf"/>
    <m/>
    <m/>
    <s v="Rider"/>
    <s v="Yes"/>
    <s v="Yes"/>
    <s v="_x000a_​NB-$0 budget in PSB."/>
    <s v="NMB-07/08/2016"/>
    <s v="_x000a_​NB-for metrics see page section 7.3 of the contract pdf (starting on page 33)."/>
    <s v="_x000a_​NB-ask Jim about budget location.  Dept. Answer -  The ACCs entered are where the expenses are charged, all budget is currently maintained in 101.456000.53206.0.0.0. The task M465 is used for the electronic health record reporting."/>
    <s v="Item"/>
    <s v="sites/dmf/budget/Lists/NonProfit Tracker"/>
    <s v="Service Agreements"/>
  </r>
  <r>
    <n v="1"/>
    <s v="Endependence Center of Northern Virginia"/>
    <s v="​Independent living services"/>
    <s v="Promotes independent living and equal access for all persons with disabilities in Northern Virginia"/>
    <s v="Disability Services"/>
    <s v="CMO"/>
    <s v="Anthonia Sowho"/>
    <s v="Regional Contributions"/>
    <s v="101.456054.91104.0000.0000.0000"/>
    <m/>
    <n v="92566"/>
    <n v="0"/>
    <n v="92566"/>
    <m/>
    <x v="0"/>
    <s v="_x000a_Biennial application and request for proposal."/>
    <s v="​Application is reviewed by the Disability Advisory Commission."/>
    <s v="_x000a_7/1/16 - 6/30/17"/>
    <s v="FY10 - $89,880_x000a_FY11-16 - $91,650"/>
    <s v="FY 2007"/>
    <s v="_x000a_FY 2015 - general service increase"/>
    <s v="Yes"/>
    <s v="Quarterly report to the county that outlining programs &amp; financial statement_x000a_Metrics include: _x000a_# individual services provided to clients;_x000a_# increasing independence and community integration progress;_x000a_staff attendance at community meetings and activities."/>
    <s v="None"/>
    <s v="Disability Advisory Commission"/>
    <s v="Residents with disabilities and their families"/>
    <d v="2016-07-28T08:51:56"/>
    <s v="Yes"/>
    <s v="https://arlingtonva.sharepoint.com/sites/dmf/budget/NonProfit%20Agreement%20Library/Endependence%20Center%20Agreement%202016-CMO-245-10.pdf"/>
    <m/>
    <m/>
    <s v="General Fund Grant Agreement"/>
    <s v="No"/>
    <s v="Yes"/>
    <s v="_x000a_​NB-budget matches PSB."/>
    <s v="JWB-7/6"/>
    <m/>
    <m/>
    <s v="Item"/>
    <s v="sites/dmf/budget/Lists/NonProfit Tracker"/>
    <s v="Regional Contributions"/>
  </r>
  <r>
    <n v="1"/>
    <s v="Enterprise Development Group (EDG)"/>
    <s v="​Micro-Enterprise Loan Program"/>
    <s v="​Local matching funds to provide micro-enterprise development services including technical assistance, business loans, and rental assistance loans"/>
    <s v="Economic Development"/>
    <s v="CPHD"/>
    <s v="Caitlin Jones"/>
    <s v="Community Development Fund"/>
    <s v="206.456300.72405.0000.0642.6KHG"/>
    <m/>
    <n v="0"/>
    <n v="45000"/>
    <n v="45000"/>
    <m/>
    <x v="0"/>
    <s v="​Applied to the Community Development Fund "/>
    <s v="CDCAC"/>
    <s v="_x000a_7/1/16 - 6/30/17"/>
    <s v="_x000a_FY12 - $55,000_x000a_FY13 - $49,000_x000a_FY14 - $50,000_x000a_FY15-16 - $45,000"/>
    <s v="FY 1999"/>
    <s v="FY15 - reduced due to less CDBG funding received by the County from HUD"/>
    <s v="Yes"/>
    <s v="# new microbusiness loans made_x000a_# and amount of microbusiness loans made_x000a_# Arlington businesses that receive technical assistance_x000a_# rental assistance loans made_x000a_% of loan portfolio in default_x000a_# Jobs Created and Retained_x000a_% Customer service surveys completed / client satisfaction"/>
    <s v="None"/>
    <s v="Community Development Citizens Advisory Committee; Economic Development Commission"/>
    <s v="Unemployed and underemployed Arlington residents"/>
    <d v="2016-08-01T12:54:08"/>
    <s v="_x000a_https://arlingtonva.sharepoint.com/sites/dmf/budget/Lists/NonProfit%20Tracker/Attachments/15/ECDC-EDG%20FY16.pdf"/>
    <s v="https://arlingtonva.sharepoint.com/sites/dmf/budget/Lists/NonProfit%20Tracker/Attachments/15/ECDC-EDG%20FY16.pdf"/>
    <m/>
    <m/>
    <s v="General Fund Grant Agreement"/>
    <s v="Yes"/>
    <s v="Yes"/>
    <s v="_x000a_​NB-budget matches the FY17 CD Fund table; money is budgeted to task after adoption."/>
    <s v="NMB-07/07/16"/>
    <s v="_x000a_​NB-What is BDAG? Should we add the Economic Development Commission to the Commission column?"/>
    <s v="_x000a_​NB-agreement for ECDC not EDC was attached in the tracker.  Need EDC agreement instead. Double-check metrics when you get it. Take BDAG out of community stakeholder.  Check to see which agreement we have attached."/>
    <s v="Item"/>
    <s v="sites/dmf/budget/Lists/NonProfit Tracker"/>
    <s v="Community Development Fund"/>
  </r>
  <r>
    <n v="1"/>
    <s v="Ethiopian Community Development Council, Inc. (ECDC)"/>
    <s v="Ethiopian Community Development Council, Inc."/>
    <s v="The ECDC provides information and referral, employment, housing, translation/interpretation, social, and supportive services to the African refugee and immigrant community"/>
    <s v="Education/Job Training"/>
    <s v="DHS"/>
    <s v="Heather Venner"/>
    <s v="Regional Contributions"/>
    <s v="101.456066.91104.0000.0000.0000"/>
    <m/>
    <n v="140573"/>
    <n v="0"/>
    <n v="140573"/>
    <s v="293-11"/>
    <x v="0"/>
    <s v="A funding request is sent to the department during the budget process. Organization may choose to contact and/or submit a funding request to the County Board."/>
    <s v="Regional Contribution"/>
    <s v="_x000a_7/1/16 - 6/30/17"/>
    <s v="FY13-14 - $139,181_x000a_FY15-16 - $140,573"/>
    <s v="FY 2002"/>
    <s v="FY15 - $1,392 to continue services."/>
    <s v="Yes"/>
    <s v="- quarterly report that details outcomes/clients served for information and referral, case management, financial literacy, housing education, stabilization and employment."/>
    <s v="None"/>
    <s v="_x000a_​Economic Development Commission"/>
    <s v="Households in need of services or referrals with an emphasis on service to the African Community"/>
    <d v="2016-07-28T14:55:23"/>
    <s v="_x000a_https://arlingtonva.sharepoint.com/sites/dmf/Pages/PageNotFoundError.aspx?requestUrl=https://arlingtonva.sharepoint.com/sites/dmf/budget/Other%20Budget%20Documents/Ethiopian%20Community%20Development%20Council%20Inc.%20293-11%20Contract%20Renewal%20FY17%20.pdf _x000a_LINK NOT WORKING"/>
    <s v="https://arlingtonva.sharepoint.com/sites/dmf/budget/NonProfit%20Agreement%20Library/Ethiopian%20Community%20Development%20Council%2C%20Inc-DHS-EID-293-11.pdf"/>
    <m/>
    <m/>
    <s v="General Fund Grant Agreement"/>
    <s v="Yes"/>
    <s v="Yes"/>
    <s v="_x000a_​NB-budget matches PSB."/>
    <s v="JWB-7/6"/>
    <s v="_x000a_​NB-url to the contract doesn't work (bad link)."/>
    <s v="_x000a_​NB-request copy of agreement."/>
    <s v="Item"/>
    <s v="sites/dmf/budget/Lists/NonProfit Tracker"/>
    <s v="Regional Contributions"/>
  </r>
  <r>
    <n v="1"/>
    <s v="Fellowship Health Resources, Inc."/>
    <s v="​Access Crisis Stabilization"/>
    <s v="Highly intensive residential treatment to those Arlington clients with serious mental illness who are in acute crisis"/>
    <s v="Health/Counseling Services"/>
    <s v="DHS"/>
    <s v="Chinomso Ememe"/>
    <s v="General Fund"/>
    <s v="101.456000.52159.0000.3300.1510_x000a_101.456000.52159.0000.1000.1510_x000a_101.456000.52159.0000.3148.1510_x000a_101.456000.52159.0000.3149.1510"/>
    <m/>
    <n v="521000"/>
    <n v="0"/>
    <n v="521000"/>
    <s v="234-11"/>
    <x v="2"/>
    <s v="_x000a_​RFP"/>
    <s v="RFP"/>
    <s v="_x000a_7/1/16 - 6/30/17"/>
    <s v="FY13 - $514,295_x000a_FY14-16 - $546,000"/>
    <s v="FY 2013"/>
    <s v="FY14 - increased to expand bed capacity from 4 to 6 beds, and add a performance bonus for reaching certain milestones"/>
    <s v="Yes"/>
    <s v="Program managers/case workers closely monitor the progress of the clients including the impact of the facility care provided."/>
    <s v="_x000a_​We anticipate the contract administration and invoicing to be processed through the Regional Contracts office at the conclusion of an RFP."/>
    <s v="_x000a_​Community Services Board"/>
    <s v="Community Services Board, Behavioral Health Division client​"/>
    <d v="2016-07-27T16:49:53"/>
    <s v="_x000a_https://arlingtonva.sharepoint.com/sites/dmf/budget/Lists/NonProfit%20Tracker/Attachments/81/234-11%20Renewal.pdf"/>
    <s v="https://arlingtonva.sharepoint.com/sites/dmf/budget/Lists/NonProfit%20Tracker/Attachments/81/234-11%20Renewal.pdf"/>
    <m/>
    <m/>
    <s v="Competitively Bid Contract"/>
    <s v="Yes"/>
    <s v="No"/>
    <s v="_x000a_​see Intensive care ACC"/>
    <s v="NMB-0725/16"/>
    <s v="_x000a_​line added to split out services Fellowships Health Services Inc. by program."/>
    <m/>
    <s v="Item"/>
    <s v="sites/dmf/budget/Lists/NonProfit Tracker"/>
    <s v="Service Agreements"/>
  </r>
  <r>
    <n v="1"/>
    <s v="Fellowship Health Resources, Inc."/>
    <s v="Intensive Support Living Services​"/>
    <s v="​Provide intensive support living services to Arlington clients with serious mental illness"/>
    <s v="Health/Counseling Services"/>
    <s v="DHS"/>
    <s v="Chinomso Ememe"/>
    <s v="General Fund"/>
    <s v="101.456000.52159.0000.1000.1581_x000a_101.456000.52159.0000.3103.1581"/>
    <m/>
    <n v="393201"/>
    <n v="0"/>
    <n v="393201"/>
    <s v="256-10-1"/>
    <x v="2"/>
    <s v="_x000a_​RFP"/>
    <s v="RFP"/>
    <s v="_x000a_7/1/16 - 6/30/17"/>
    <s v="FY13-14 - $446,375_x000a_FY15-16 - $393,201"/>
    <s v="FY 2013"/>
    <s v="FY 2015 - discontinuation of maximum benefits allotted to specific individuals. Virginia Department of Behavioral Health &amp; Development Services instructed DHS to use funding for discharge placements. The remaining beneficiaries were grandfathered in."/>
    <s v="Yes"/>
    <s v="Program managers/case workers closely monitor the progress of the clients including the impact of the facility care provided."/>
    <s v="_x000a_​We anticipate the contract administration and invoicing to be processed through the Regional Contracts office at the conclusion of an RFP."/>
    <s v="_x000a_​Community Services Board"/>
    <s v="Community Services Board, Behavioral Health Division clients"/>
    <d v="2016-07-27T16:49:59"/>
    <s v="_x000a_ "/>
    <m/>
    <m/>
    <m/>
    <s v="Competitively Bid Contract"/>
    <s v="Yes"/>
    <s v="No"/>
    <s v="_x000a_​ACCs provided cover the contract cost."/>
    <s v="NMB-07/25/16"/>
    <s v="_x000a_​Line added to split services provided by Fellowship Health Resources, Inc. by program."/>
    <m/>
    <s v="Item"/>
    <s v="sites/dmf/budget/Lists/NonProfit Tracker"/>
    <s v="Service Agreements"/>
  </r>
  <r>
    <n v="1"/>
    <s v="Fellowship Health Resources, Inc."/>
    <s v="Intensive Care Residential Treatment"/>
    <s v="Intensive residential treatment and support services for clients with serious mental illness"/>
    <s v="Health/Counseling Services"/>
    <s v="DHS"/>
    <s v="Chinomso Ememe"/>
    <s v="General Fund"/>
    <s v="101.456000.52134.0000.3103.1501_x000a_101.456000.52133.0000.1000.1501"/>
    <m/>
    <n v="742932"/>
    <n v="0"/>
    <n v="742932"/>
    <s v="256-10-2"/>
    <x v="2"/>
    <s v="_x000a_​RFP"/>
    <s v="RFP"/>
    <s v="_x000a_7/1/16 - 6/30/17"/>
    <s v="​FY13 - 16 - $742,932"/>
    <s v="FY 2013"/>
    <m/>
    <s v="Yes"/>
    <s v="Program managers/case workers closely monitor the progress of the clients including the impact of the facility care provided."/>
    <s v="_x000a_​We anticipate the contract administration and invoicing to be processed through the Regional Contracts office at the conclusion of an RFP."/>
    <s v="_x000a_Community Services Board"/>
    <s v="Community Service Board (CSB), Behavioral Health Division (BHD) clients"/>
    <d v="2016-08-01T13:15:30"/>
    <m/>
    <m/>
    <m/>
    <m/>
    <s v="Competitively Bid Contract"/>
    <s v="Yes"/>
    <s v="Yes"/>
    <s v="_x000a_​NB-FY17 PSB budget only total $1,023,660.; Budget was split between programs.  New Budget matches PRISM."/>
    <s v="NMB-07/08/2016"/>
    <s v="_x000a_​NB-funding history does not include one-time funding in FY 2017. does the one-time funding cover? Program field nees to be reduced considerably. Do we need to split the Fellowship and Fellowship Access into two lines? Attachment is contract renewal only."/>
    <s v="_x000a_​Nb-ask about one-time funding, difference in funding history for FY 2017, budget accs (see budget/acc comments).  Dept Answers - I have split out the three programs, and provided the budget codes. The budget is split. We have requested the original contract from purchasing. There are no other commissions to add. Column W updated."/>
    <s v="Item"/>
    <s v="sites/dmf/budget/Lists/NonProfit Tracker"/>
    <s v="Service Agreements"/>
  </r>
  <r>
    <n v="1"/>
    <s v="Friends of Guest House"/>
    <s v="Vocational/Habilitation Services​"/>
    <s v="Provides housing, employment, and counseling services to female parolees"/>
    <s v="Education/Job Training"/>
    <s v="DHS"/>
    <s v="Joe Bullock"/>
    <s v="Regional Contributions"/>
    <s v="101.456020.91104.0000.0000.0000"/>
    <m/>
    <n v="46181"/>
    <n v="0"/>
    <n v="46181"/>
    <s v="729-12"/>
    <x v="2"/>
    <s v="RFP"/>
    <s v="RFP"/>
    <s v="_x000a_7/1/16 - 6/30/17"/>
    <s v="FY13 - $46,181_x000a_FY14-16 - $43,643"/>
    <s v="FY 2010"/>
    <s v="FY17 - to increase in services."/>
    <s v="Yes"/>
    <s v="Program managers track client progress and development​"/>
    <s v="None"/>
    <s v="_x000a_Community Services Board"/>
    <s v="Community Service Board (CSB), Behavioral Health Division (BHD) clients, and clients of the Guest House."/>
    <d v="2016-07-28T14:58:44"/>
    <s v="_x000a_https://arlingtonva.sharepoint.com/sites/dmf/budget/Lists/NonProfit%20Tracker/Attachments/94/729-12%20Amendment%203.pdf"/>
    <s v="https://arlingtonva.sharepoint.com/sites/dmf/budget/_layouts/15/guestaccess.aspx?guestaccesstoken=vz3DCVWKK7eJFbH6mE6Gyr0NvCaubwjYhx4vriqtCUY%3d&amp;docid=2_12ff35d423865435c844c9e7f76840027&amp;rev=1"/>
    <m/>
    <m/>
    <s v="Competitively Bid Contract"/>
    <s v="Yes"/>
    <s v="Yes"/>
    <s v="_x000a_​NB-budget matches PSB."/>
    <s v="JWB-7/6"/>
    <m/>
    <s v="_x000a_7/25 Waiting on signed contract from the Non-profit"/>
    <s v="Item"/>
    <s v="sites/dmf/budget/Lists/NonProfit Tracker"/>
    <s v="Service Agreements"/>
  </r>
  <r>
    <n v="1"/>
    <s v="Friends of Gulf Branch Nature Center [FOGBNC]"/>
    <s v="Nature Center"/>
    <s v="Supports volunteer-based community programs, assists recruiting volunteers, hosting children's birthday parties and coordinating fundraising events for the GBNC."/>
    <s v="Recreation"/>
    <s v="DPR"/>
    <s v="Jennifer Fioretti"/>
    <s v="In-Kind Contribution"/>
    <s v="N/A"/>
    <s v="_x000a_​DPR assists in recruiting volunteers, providing background checks; DPR provides space at GBNC"/>
    <n v="0"/>
    <n v="0"/>
    <n v="0"/>
    <m/>
    <x v="0"/>
    <s v="None"/>
    <s v="_x000a_​Internal Department Review"/>
    <s v="_x000a_7/1/16 - 6/30/17"/>
    <s v="N/A"/>
    <s v="N/A"/>
    <s v="N/A"/>
    <s v="_x000a_No"/>
    <s v="An updated MOU is currently being developed to define metrics."/>
    <s v="None"/>
    <s v="None"/>
    <s v="Friends of Gulf Branch, volunteers, participants"/>
    <d v="2016-07-28T11:21:30"/>
    <s v="_x000a_https://arlingtonva-my.sharepoint.com/personal/rschmitt_arlingtonva_us/Documents/Non-Profit%20Tracker%20Support/MOU%20DPR%20and%20Gulf%20Branch%20NC%20signed%202011.pdf"/>
    <s v="https://arlingtonva.sharepoint.com/sites/dmf/budget/_layouts/15/guestaccess.aspx?guestaccesstoken=88%2bF4jb39kHzpb73u%2bMVJ8GI3Z%2fpWqIV9eRKa6WNpME%3d&amp;docid=2_17d8ba3d720154bcdb699cb190c5cefcb&amp;rev=1"/>
    <m/>
    <m/>
    <s v="Exempt Purchase"/>
    <s v="No"/>
    <s v="Yes"/>
    <s v="_x000a_​NB-in-kind services, n/a."/>
    <s v="JWB-7/6"/>
    <s v="_x000a_Currently revising MOA as group has grown significantly"/>
    <m/>
    <s v="Item"/>
    <s v="sites/dmf/budget/Lists/NonProfit Tracker"/>
    <s v="In-Kind Contribution"/>
  </r>
  <r>
    <n v="1"/>
    <s v="Good News Jail &amp; Prison Ministry"/>
    <s v="​Inmate Chaplain Services"/>
    <s v="​Provides counseling, religious services, and coordination of religious activities including meals for religious holidays in the Arlington County Detention Facility"/>
    <s v="Health/Counseling Services"/>
    <s v="Sheriff"/>
    <s v="Patti Richards"/>
    <s v="In-Kind Contribution"/>
    <s v="799 434100 22301 0000 0000 8042"/>
    <s v="_x000a_Use of space in the jail including a desk, phone and computer."/>
    <n v="0"/>
    <n v="0"/>
    <n v="0"/>
    <m/>
    <x v="4"/>
    <s v="Organization contacts department staff directly"/>
    <s v="_x000a_​Internal Department Review"/>
    <s v="_x000a_7/1/16 - 6/30/17"/>
    <s v="N/A"/>
    <s v="FY 1994"/>
    <m/>
    <s v="_x000a_No"/>
    <s v="None"/>
    <s v="None"/>
    <s v="None"/>
    <s v="Inmates"/>
    <d v="2016-08-01T12:46:48"/>
    <s v="Yes"/>
    <s v="https://arlingtonva.sharepoint.com/sites/dmf/budget/NonProfit%20Agreement%20Library/Good%20news%20Jail%20Ministry-GN-Sherrif's%20Deparment-GOOD%20NEWS%20MOU.pdf"/>
    <m/>
    <m/>
    <s v="Memorandum of Understanding"/>
    <s v="Yes"/>
    <s v="No"/>
    <s v="_x000a_​NB-trust &amp; agency account, not budgeted."/>
    <s v="NMB-07/11/2016"/>
    <s v="_x000a_​NB-check expenses hitting the trust and agency account. FY 2016 expense were about $250K so this must be covering other services as well. FY16 PO (228126) was for $10,000, use this is estimate._x000a_ "/>
    <s v="_x000a_​NB-what type of expenses are incurred in the trust and agency account? how much is spent annually? Is there any in-kind contribution (office space, telephone, pager, etc.). Is there any formal agreement for these services?"/>
    <s v="Item"/>
    <s v="sites/dmf/budget/Lists/NonProfit Tracker"/>
    <s v="In-Kind Contribution"/>
  </r>
  <r>
    <n v="1"/>
    <s v="Grafton School, Inc."/>
    <s v="​Therapeutic Residential Program"/>
    <s v="​Boarding school for children and young adults with intellectual disabilities"/>
    <s v="Disability Services"/>
    <s v="DHS"/>
    <s v="Jennifer McKinney Acheson"/>
    <s v="General Fund"/>
    <s v="101.456000.53208.0000.0000.M521"/>
    <m/>
    <n v="32763"/>
    <n v="0"/>
    <n v="32763"/>
    <s v="16-144-SS"/>
    <x v="3"/>
    <s v="None"/>
    <s v="_x000a_​Internal Department Review"/>
    <s v="_x000a_7/1/16 - 6/30/17"/>
    <s v="_x000a_FY13-15 - $49,684_x000a_FY16 - $32,763"/>
    <s v="FY 2013"/>
    <s v="_x000a_Unknown"/>
    <s v="Yes"/>
    <s v="See attached file 16-144, exhibit B​"/>
    <s v="_x000a_​Additional student will be added"/>
    <s v="Disability Advisory Commission; _x000a_Community Services Board"/>
    <s v="Young adults with intellectual and developmental disabilities"/>
    <d v="2016-08-01T13:14:57"/>
    <s v="_x000a_https://arlingtonva.sharepoint.com/sites/dmf/budget/Lists/NonProfit%20Tracker/Attachments/78/16-114-SS%20-%20GRAFTON%20Final.pdf"/>
    <s v="https://arlingtonva.sharepoint.com/sites/dmf/budget/Lists/NonProfit%20Tracker/Attachments/78/16-114-SS%20-%20GRAFTON%20Final.pdf"/>
    <m/>
    <m/>
    <s v="Sole Source"/>
    <s v="Yes"/>
    <s v="Yes"/>
    <s v="_x000a_​NB-$0 budget in PSB."/>
    <s v="NMB-07/08/2016"/>
    <s v="_x000a_​NB-funding history is missing FY 14 &amp; FY15. Exhibit B is the Business Associate Agreement, don't see any metrics included."/>
    <s v="_x000a_​NB-why has funding decreased? Ask about budget location. Dept. Answer - The ACCs entered are where the expenses are charged, all budget is currently maintained in 101.456000.53208.0.0.0. The task M521 is used for the electronic health record reporting.  Funding decrease in FY15 related to reduction in the number of days the client received services from Grafton."/>
    <s v="Item"/>
    <s v="sites/dmf/budget/Lists/NonProfit Tracker"/>
    <s v="Service Agreements"/>
  </r>
  <r>
    <n v="1"/>
    <s v="Greenbrier Learning Center (GLC)"/>
    <s v="​ASPIRE!"/>
    <s v="​GLC Elementary afterschool program - Part of competitive RFEI Bid"/>
    <s v="Education/Job Training"/>
    <s v="DPR"/>
    <s v="Peter Lusk"/>
    <s v="In-Kind Contribution"/>
    <s v="N/A"/>
    <s v="Use of County Space"/>
    <n v="0"/>
    <n v="0"/>
    <n v="0"/>
    <m/>
    <x v="0"/>
    <s v="None"/>
    <s v="_x000a_​Internal Department Review"/>
    <s v="_x000a_7/1/16 - 6/30/17"/>
    <s v="N/A"/>
    <s v="FY 2016"/>
    <s v="N/A"/>
    <s v="_x000a_No"/>
    <s v="An MOU is currently being developed to define metrics."/>
    <s v="N/A"/>
    <s v="None"/>
    <s v="Participating students and their families. "/>
    <d v="2016-07-28T11:03:29"/>
    <s v="_x000a_https://arlingtonva-my.sharepoint.com/personal/rschmitt_arlingtonva_us/Documents/Non-Profit%20Tracker%20Support/County%20GLC%20MOA%20signed%207%206%2015.pdf"/>
    <s v="https://arlingtonva-my.sharepoint.com/personal/rschmitt_arlingtonva_us/Documents/Non-Profit%20Tracker%20Support/County%20GLC%20MOA%20signed%207%206%2015.pdf"/>
    <m/>
    <m/>
    <s v="Memorandum of Understanding"/>
    <s v="No"/>
    <s v="Yes"/>
    <s v="_x000a_​NB-in-kind contribution, n/a."/>
    <s v="JWB-7/6"/>
    <s v="_x000a_Is this in-kind contribution still in the development stage?"/>
    <s v="_x000a_What is an RFEI BID?- Need more description of services-"/>
    <s v="Item"/>
    <s v="sites/dmf/budget/Lists/NonProfit Tracker"/>
    <s v="In-Kind Contribution"/>
  </r>
  <r>
    <n v="1"/>
    <s v="Hartwood Foundation Inc."/>
    <s v="Respite Care Services​"/>
    <s v="​One bed at a group home in Fairfax County for emergency respite services for individuals with intellectual disabilities"/>
    <s v="Disability Services"/>
    <s v="DHS"/>
    <s v="Jennifer McKinney Acheson"/>
    <s v="General Fund"/>
    <s v="101.456000.53208.0000.0000.M521"/>
    <m/>
    <n v="83202"/>
    <n v="0"/>
    <n v="83202"/>
    <s v="275-10"/>
    <x v="1"/>
    <s v="_x000a_​RFP (Rider)"/>
    <s v="RFP"/>
    <s v="_x000a_7/1/16 - 6/30/17"/>
    <s v="​FY13-14 - $77,409_x000a_FY15 - $80,931_x000a_FY16 - $83,202"/>
    <s v="FY 2007"/>
    <s v="FY16 - CPI contract"/>
    <s v="_x000a_No"/>
    <s v="None"/>
    <s v="None"/>
    <s v="_x000a_​Commission on Aging;_x000a_Commission on Long Term Care Residences; _x000a_Community Services Board"/>
    <s v="Individuals with Intellectual disabilities and their primary care supporters"/>
    <d v="2016-08-01T13:15:37"/>
    <s v="_x000a_https://arlingtonva.sharepoint.com/sites/dmf/budget/Lists/NonProfit%20Tracker/Attachments/82/Hartwood%20Contract%20No%20275-10_16NOR%20doc.pdf_x000a_https://arlingtonva.sharepoint.com/sites/dmf/budget/Lists/NonProfit%20Tracker/Attachments/82/275-10%20Hartwood.pdf"/>
    <s v="https://arlingtonva.sharepoint.com/sites/dmf/budget/Lists/NonProfit%20Tracker/Attachments/82/Hartwood%20Contract%20No%20275-10_16NOR%20doc.pdf"/>
    <s v="https://arlingtonva.sharepoint.com/sites/dmf/budget/Lists/NonProfit%20Tracker/Attachments/82/275-10%20Hartwood.pdf"/>
    <m/>
    <s v="Rider"/>
    <s v="Yes"/>
    <s v="Yes"/>
    <s v="_x000a_NB-$0 budget in PSB."/>
    <s v="NMB-07/08/2016"/>
    <s v="_x000a_​NB-contracts are notices of renewal only, no metric or scope service details."/>
    <s v="_x000a_​NB-ask about budget location. Dept. Answer - The ACCs entered are where the expenses are charged, all budget is currently maintained in 101.456000.53208.0.0.0. The task M521 is used for the electronic health record reporting."/>
    <s v="Item"/>
    <s v="sites/dmf/budget/Lists/NonProfit Tracker"/>
    <s v="Service Agreements"/>
  </r>
  <r>
    <n v="1"/>
    <s v="Home Care Partners"/>
    <s v="Home Care Services​"/>
    <s v="​Home care services for older residents"/>
    <s v="Senior Services"/>
    <s v="DHS"/>
    <s v="Jim Baker"/>
    <s v="General Fund"/>
    <s v="101.437405.53812.0000.5000.4015_x000a_101.437405.53812.0000.5010.4016_x000a_101.437405.53812.0000.5020.4015_x000a_101.437405.53812.0000.5020.4016_x000a_101.437405.53812.0000.5050.4015_x000a_101.437405.53812.0000.8000.4015_x000a_101.437405.53812.0000.8010.4016_x000a_101.437405.53812.0000.8020.4015_x000a_101.437405.53812.0000.8020.4016_x000a_101.437405.53812.0000.8050.4015_x000a_101.499000.53812.0000.4402.0000_x000a_101.499100.53812.0000.4402.0000_x000a_101.437405.53103.AATM.4000.40DG"/>
    <m/>
    <n v="1666277"/>
    <n v="0"/>
    <n v="1666277"/>
    <s v="413-10LW"/>
    <x v="2"/>
    <s v="_x000a_​RFP"/>
    <s v="RFP"/>
    <s v="_x000a_7/1/16 - 6/30/17"/>
    <s v="​FY14 - $1,575,340_x000a_FY15 - $1,633,605_x000a_FY16 - $1,666,277"/>
    <s v="FY 2010"/>
    <s v="FY16 - CPI contract"/>
    <s v="Yes"/>
    <s v="-support plans_x000a_-person-centered reviews_x000a_- incident reports_x000a_- discharge reports licensure and corrective action plans_x000a_- citizen complaints_x000a_- data for in-home services_x000a_- qualitative outcome data"/>
    <s v="_x000a_Contract is currently going through RFP process"/>
    <s v="_x000a_​Commission on Aging;_x000a_Commission on Long Term Care Residences; _x000a_Community Services Board"/>
    <s v="_x000a_​Arlington residents aged 60 or older"/>
    <d v="2016-08-01T13:15:20"/>
    <s v="_x000a_https://arlingtonva.sharepoint.com/sites/dmf/budget/Lists/NonProfit%20Tracker/Attachments/80/413-10LW.pdf_x000a_https://arlingtonva.sharepoint.com/sites/dmf/budget/Lists/NonProfit%20Tracker/Attachments/80/413-10LW%20Home%20Care%20Partners%20(signed%20by%20Karen%20Hannigan).pdf_x000a_https://arlingtonva.sharepoint.com/sites/dmf/budget/Lists/NonProfit%20Tracker/Attachments/80/413-10LW%20Amendment%20No.8.docx.pdf_x000a_ "/>
    <s v="https://arlingtonva.sharepoint.com/sites/dmf/budget/Lists/NonProfit%20Tracker/Attachments/80/413-10LW.pdf"/>
    <s v="https://arlingtonva.sharepoint.com/sites/dmf/budget/Lists/NonProfit%20Tracker/Attachments/80/413-10LW%20Home%20Care%20Partners%20(signed%20by%20Karen%20Hannigan).pdf"/>
    <s v="https://arlingtonva.sharepoint.com/sites/dmf/budget/Lists/NonProfit%20Tracker/Attachments/80/413-10LW%20Amendment%20No.8.docx.pdf"/>
    <s v="Competitively Bid Contract"/>
    <s v="Yes"/>
    <s v="Yes"/>
    <s v="_x000a_​NB-need to double-check budget in PSB."/>
    <s v="NMB-07/08/2016"/>
    <s v="_x000a_​NB-change the FY 2017 budget to match the funding history. Assume FY 2017 increase was due to CPI in contract."/>
    <s v="_x000a_NB-ask about additional budget lines for contract see budget comments field. Dept. Answer - Account codes modified in column H.  Please note that in the past, charges were posting to NA 434000 but budget was transferred to NA 437405. In FY16 and beyond all charges formally posted to NA 434000 will be posting to NA 437405. The FY17 budget was set to the appropriate level to fully expend funds in both CCs 53812 &amp; 53103. FY17 increase related to CPI."/>
    <s v="Item"/>
    <s v="sites/dmf/budget/Lists/NonProfit Tracker"/>
    <s v="Service Agreements"/>
  </r>
  <r>
    <n v="1"/>
    <s v="Hospice of Northern Virginia"/>
    <s v="Capital Caring Hospice​"/>
    <s v="Provides care for patients with serious, progressive illness and their families with a comprehensive program of medical and physiological care"/>
    <s v="Health/Counseling Services"/>
    <s v="DHS"/>
    <s v="Maimoona Bah-Duckenfield"/>
    <s v="Regional Contributions"/>
    <s v="101.456089.91104.0000.0000.0000"/>
    <s v="_x000a_Capital Caring receives $47,000 in annual financial support due to being granted an exemption from Arlington County real estate and personal property taxes. "/>
    <n v="14051"/>
    <n v="0"/>
    <n v="14051"/>
    <m/>
    <x v="0"/>
    <s v="A funding request is sent to department during the budget process."/>
    <s v="_x000a_​Internal Department Review"/>
    <s v="_x000a_7/1/16 - 6/30/17"/>
    <s v="​FY13-14 - $13,912_x000a_FY15-16 - $14,051"/>
    <s v="FY 2013"/>
    <s v="FY15 - general increase for services"/>
    <s v="_x000a_No"/>
    <s v="None"/>
    <s v="None"/>
    <s v="Disability Advisory Commission;_x000a_Commission on Aging"/>
    <s v="Arlington residents aged 60+"/>
    <d v="2016-07-28T10:37:02"/>
    <s v="_x000a_None"/>
    <m/>
    <m/>
    <m/>
    <s v="General Fund Grant Agreement"/>
    <s v="Yes"/>
    <s v="No"/>
    <s v="_x000a_​NB-budget matches PSB."/>
    <s v="JWB-7/6"/>
    <s v="_x000a_​NB-streamlined wording for in-kind contributions to be more concise. Is this care only available to residents 60 years of age and over?"/>
    <s v="_x000a_Needs agreement, performance metrics and program description"/>
    <s v="Item"/>
    <s v="sites/dmf/budget/Lists/NonProfit Tracker"/>
    <s v="Regional Contributions"/>
  </r>
  <r>
    <n v="1"/>
    <s v="I CAN SHINE INC."/>
    <s v="​iCan Bike"/>
    <s v="​Helps individuals with disabilities learn how to ride bikes independently"/>
    <s v="Disability Services"/>
    <s v="DPR"/>
    <s v="April Rosenthal"/>
    <s v="General Fund"/>
    <s v="101.438200.87405.0000.0000.0000"/>
    <s v="_x000a_​Use of County space, one staff person, lodging for two contracted staff, and volunteers."/>
    <n v="8250"/>
    <n v="0"/>
    <n v="8250"/>
    <m/>
    <x v="0"/>
    <s v="_x000a_Contact department staff directly"/>
    <s v="_x000a_​Internal Department Review"/>
    <s v="_x000a_​One week each summer."/>
    <s v="FY11 - $7,500_x000a_FY12 - $5,225_x000a_FY13 - $7,950_x000a_FY14 - $8,250_x000a_FY15 - $8,450"/>
    <s v="FY 2009"/>
    <s v="FY15 - adjusted annually per need of the program"/>
    <s v="_x000a_No"/>
    <s v="None"/>
    <s v="None"/>
    <s v="_x000a_Parks and Recreation Commission"/>
    <s v="Children, teens, parents, guardians, iCan Shine, Kiwanis Club, Girls Out Reach Program, and Volunteers."/>
    <d v="2016-07-28T10:11:07"/>
    <s v="_x000a_https://arlingtonva-my.sharepoint.com/personal/rschmitt_arlingtonva_us/Documents/Non-Profit%20Tracker%20Support/16-152%20%5Bsigned%5D%20iCan%20Shine.pdf"/>
    <s v="https://arlingtonva-my.sharepoint.com/personal/rschmitt_arlingtonva_us/Documents/Non-Profit%20Tracker%20Support/16-152%20%5Bsigned%5D%20iCan%20Shine.pdf"/>
    <m/>
    <m/>
    <s v="Standard Form Agreement"/>
    <s v="Yes"/>
    <s v="No"/>
    <s v="_x000a_​NB-FY17 PSB budget is higher ($15,000)."/>
    <s v="JWB-7/6"/>
    <m/>
    <s v="_x000a_DPR has 15,000 budgeted for this non-profit but they only have an 8,500 expense. Should we be adjusting the budget? Can we provide more detail on the use of facility space and lodging- where exactly- community center, park etc."/>
    <s v="Item"/>
    <s v="sites/dmf/budget/Lists/NonProfit Tracker"/>
    <s v="Service Agreements"/>
  </r>
  <r>
    <n v="1"/>
    <s v="Jewish Foundation for Group Homes, Inc."/>
    <s v="​Day Support Services"/>
    <s v="_x000a_​Day support services for individuals with intellectual disabilities to help improve their condition or maintain an optimal level of functioning, including self-care, hygiene, eating, toileting, medication management, etc."/>
    <s v="Disability Services"/>
    <s v="DHS"/>
    <s v="La Voyce Reid"/>
    <s v="General Fund"/>
    <s v="101.456000.53206.0000.0000.M425"/>
    <m/>
    <n v="6092"/>
    <n v="0"/>
    <n v="6092"/>
    <s v="556-15"/>
    <x v="2"/>
    <s v="_x000a_​RFP"/>
    <s v="RFP"/>
    <s v="_x000a_7/1/16 - 6/30/17"/>
    <s v="​FY15 - $14,564_x000a_FY16 - $6,092"/>
    <s v="FY 2015"/>
    <s v="_x000a_Reduced in FY15 due to the number of beds maintained at this group home (1)."/>
    <s v="Yes"/>
    <s v="-attendance sheets_x000a_-individual support plans (ISP)_x000a_-ISP quarterly review reports_x000a_-licensure and corrective action plans_x000a_-client incident reports_x000a_-human rights and licensure reports_x000a_-discharge reports"/>
    <s v="None"/>
    <s v="Commission on Aging; _x000a_Commission on Long Term Care Residences;_x000a_Community Services Board; _x000a_Disability Advisory Commission"/>
    <s v="Adults with intellectual and developmental disabilities participating in day programs"/>
    <d v="2016-08-01T13:15:45"/>
    <s v="_x000a_https://arlingtonva.sharepoint.com/sites/dmf/budget/Lists/NonProfit%20Tracker/Attachments/84/Jewish%20Foundation%20for%20group%20Homes%20556-15.pdf"/>
    <s v="https://arlingtonva.sharepoint.com/sites/dmf/budget/Lists/NonProfit%20Tracker/Attachments/84/Jewish%20Foundation%20for%20group%20Homes%20556-15.pdf"/>
    <m/>
    <m/>
    <s v="Competitively Bid Contract"/>
    <s v="Yes"/>
    <s v="Yes"/>
    <s v="_x000a_​NB-$0 budget in PSB."/>
    <s v="NMB/07/08/2016"/>
    <s v="_x000a_​NB-why did the budget reduce by more than half in FY 2015? Metrics are unknown. reporting requirements start  on page 12 of the contract."/>
    <s v="_x000a_​NB-why did the budget reduce by more than half in FY 2015? Metrics are unknown. Ask about budget location. Is there a renewed contract available? Dept. Answer - Reduced in FY15 due to the number of beds maintained at this group home. There is only 1 there now. The ACCs entered are where the expenses are charged, all budget is currently maintained in 101.456000.53208.0.0.0. The task M425 is used for the electronic health record reporting."/>
    <s v="Item"/>
    <s v="sites/dmf/budget/Lists/NonProfit Tracker"/>
    <s v="Service Agreements"/>
  </r>
  <r>
    <n v="1"/>
    <s v="Job Discovery, Inc."/>
    <s v="​Vocational/Habilitation Services"/>
    <s v="​Day support and employment services to individuals with intellectual and developmental disabilities"/>
    <s v="Disability Services"/>
    <s v="DHS"/>
    <s v="La Voyce Reid"/>
    <s v="General Fund"/>
    <s v="101.456000.53206.0000.0000.M465_x000a_101.456000.53206.0000.0000.M460"/>
    <m/>
    <n v="63868"/>
    <n v="0"/>
    <n v="63868"/>
    <s v="335-10-7"/>
    <x v="1"/>
    <s v="RFP (Rider)"/>
    <s v="RFP"/>
    <s v="_x000a_4/1/16-6/30/17"/>
    <s v="​FY13-14 - $59,890_x000a_FY15 - $62,616_x000a_FY16 - $63,868"/>
    <s v="FY 2006"/>
    <s v="FY16 - CPI contract"/>
    <s v="_x000a_No"/>
    <s v="TBD, agreement not yet finalized"/>
    <s v="None"/>
    <s v="Disability Advisory Commission;_x000a_Commission on Aging; _x000a_Community Services Board"/>
    <s v="Adults with intellectual and developmental disabilities participating in workforce, local employers"/>
    <d v="2016-08-01T13:16:13"/>
    <s v="_x000a_https://arlingtonva.sharepoint.com/sites/dmf/Pages/PageNotFoundError.aspx?requestUrl=https://arlingtonva.sharepoint.com/sites/dmf/budget/Other%20Budget%20Documents/335-10-7%20JDI%20FY16%20.pdf_x000a_ _x000a_LINK NOT WORKING_x000a_ "/>
    <m/>
    <m/>
    <m/>
    <s v="Rider"/>
    <s v="Yes"/>
    <m/>
    <s v="$0 budget in PSB."/>
    <s v="NMB-07/08/2016"/>
    <s v="_x000a_​NB-FY17 funding number is different than the on-going funding number. Agreement is currently being finalized so no attachment. Metrics will be included in the finalized agreement."/>
    <s v="_x000a_​Nb-ask about budget location and check on status of the agreement in case it has been updated. Dept. Answers -  The ACCs entered are where the expenses are charged, all budget is currently maintained in 101.456000.53206.0.0.0. The task M460/465 is used for the electronic health record reporting. Purchasing still has the rider amendment listed as in process as of 7/22/16._x000a_Column M&amp;Q updated."/>
    <s v="Item"/>
    <s v="sites/dmf/budget/Lists/NonProfit Tracker"/>
    <s v="Service Agreements"/>
  </r>
  <r>
    <n v="1"/>
    <s v="Job Discovery, Inc."/>
    <s v="Residential Support Services for Intellectually Disabled​"/>
    <s v="​Congregate residential services to individuals with intellectual and developmental disabilities"/>
    <s v="Disability Services"/>
    <s v="DHS"/>
    <s v="Jennifer McKinney Acheson"/>
    <s v="General Fund"/>
    <s v="101.456000.53208.0000.0000.M521"/>
    <m/>
    <n v="63441"/>
    <n v="0"/>
    <n v="63441"/>
    <s v="516-12"/>
    <x v="2"/>
    <s v="_x000a_​RFP"/>
    <s v="RFP"/>
    <s v="_x000a_7/1/16 - 6/30/17"/>
    <s v="​FY13-14 - $62,813_x000a_FY15-16 - $63,441"/>
    <s v="FY 2006"/>
    <s v="FY15 - COLA"/>
    <s v="Yes"/>
    <s v="-support plans_x000a_-person-centered reviews_x000a_-incident reports, _x000a_-discharge reports_x000a_-licensure and corrective action plans_x000a_-citizen complaints_x000a_-data for in-home services _x000a_-qualitative outcome data"/>
    <s v="None"/>
    <s v="Disability Advisory Commission;_x000a_Commission on Aging; _x000a_Community Services Board"/>
    <s v="Adults with intellectual and developmental disabilities residing in group homes, living independently, and those that receive in-home services"/>
    <d v="2016-08-01T13:16:29"/>
    <s v="_x000a_Original contract:https://arlingtonva.sharepoint.com/sites/dmf/budget/NonProfit%20Agreement%20Library/Job%20Discovery-Residential%20Support%20Services%20for%20ID-ADSD-DHS-516-12%20Amendment%20No%203.pdf_x000a_Contract renewal:https://arlingtonva.sharepoint.com/sites/dmf/budget/Lists/NonProfit%20Tracker/Attachments/87/516-12_NOR_2016.pdf"/>
    <s v="https://arlingtonva.sharepoint.com/sites/dmf/budget/NonProfit%20Agreement%20Library/Job%20Discovery-Residential%20Support%20Services%20for%20ID-ADSD-DHS-516-12%20Amendment%20No%203.pdf"/>
    <s v="https://arlingtonva.sharepoint.com/sites/dmf/budget/Lists/NonProfit%20Tracker/Attachments/87/516-12_NOR_2016.pdf"/>
    <m/>
    <s v="Competitively Bid Contract"/>
    <s v="Yes"/>
    <m/>
    <s v="_x000a_​NB-$0 budget in PSB."/>
    <s v="NMB-07/08/2016"/>
    <s v="_x000a_​NB-looks like multiple contracts are attached, can't tell which metrics are current (think they are start on page 33 of the pdf)."/>
    <s v="_x000a_​NB-ask about the budget location and the contract attachment (maybe pages are out of order?) Dept. Answer - The ACCs entered are where the expenses are charged, all budget is currently maintained in 101.456000.53208.0.0.0. The task M521 is used for the electronic health record reporting.  Contract attached."/>
    <s v="Item"/>
    <s v="sites/dmf/budget/Lists/NonProfit Tracker"/>
    <s v="Service Agreements"/>
  </r>
  <r>
    <n v="1"/>
    <s v="Just Neighbors Ministry, Inc."/>
    <s v="Immigrant Legal Services​"/>
    <s v="Provide on-site legal clinics to help immigrants receive work authorizations, facilitate family unification, and assist with domestic violence issues"/>
    <s v="Legal Services"/>
    <s v="CPHD"/>
    <s v="Rolda Nedd"/>
    <s v="Community Development Fund"/>
    <s v="101.456300.72409.0000.CS17.6DJN​"/>
    <m/>
    <n v="0"/>
    <n v="20000"/>
    <n v="20000"/>
    <m/>
    <x v="0"/>
    <s v="​Applied to the Community Development Fund"/>
    <s v="CDCAC"/>
    <s v="_x000a_7/1/16 - 6/30/17"/>
    <s v="FY08-12 - $20,000_x000a_FY13-16 - $18,000"/>
    <s v="FY 2004"/>
    <s v="_x000a_FY17 organizations that received less than $20K in prior years were increased in funding.​"/>
    <s v="Yes"/>
    <s v="# domestic violence (VAWA) cases filed      _x000a_# work authorizations processed                            _x000a_# family unifications processed_x000a_# customer service surveys completed _x000a_% of clients satisfied_x000a_# Professional Volunteer Hours_x000a_# non-professional volunteer hours_x000a_$ Value of volunteer hours"/>
    <s v="None"/>
    <s v="Community Development Citizens Advisory Commission"/>
    <s v="Immigrants seeking citizenship and/or protection from domestic violence"/>
    <d v="2016-08-01T12:53:09"/>
    <s v="_x000a_https://arlingtonva.sharepoint.com/sites/dmf/budget/Lists/NonProfit%20Tracker/Attachments/34/JNMI%202017.pdf"/>
    <s v="https://arlingtonva.sharepoint.com/sites/dmf/budget/Lists/NonProfit%20Tracker/Attachments/34/JNMI%202017.pdf"/>
    <m/>
    <m/>
    <s v="General Fund Grant Agreement"/>
    <s v="Yes"/>
    <s v="Yes"/>
    <s v="_x000a_​NB-budget matches the FY17 CD Fund table; money is budgeted to task after adoption."/>
    <s v="NMB-07/07/2016"/>
    <s v="_x000a_​NB-take out &quot;CSBG to&quot; in the description of services (copy error). Should Commission on Women be added since the nonprofit works on domestic violence?"/>
    <m/>
    <s v="Item"/>
    <s v="sites/dmf/budget/Lists/NonProfit Tracker"/>
    <s v="Community Development Fund"/>
  </r>
  <r>
    <n v="1"/>
    <s v="L Arche Inc."/>
    <s v="​Residential Services for IDD Adults"/>
    <s v="​Residential services for individuals with intellectual disabilities including intensive, supervised and supportive residential services"/>
    <s v="Disability Services"/>
    <s v="DHS"/>
    <s v="Jennifer McKinney Acheson"/>
    <s v="General Fund"/>
    <s v="101.456000.53208.0000.0000.M521"/>
    <m/>
    <n v="92098"/>
    <n v="0"/>
    <n v="92098"/>
    <s v="286-10"/>
    <x v="2"/>
    <s v="_x000a_​RFP"/>
    <s v="RFP"/>
    <s v="_x000a_7/1/16 - 6/30/17"/>
    <s v="FY13-14 - $91,186_x000a_FY15 - $92,098"/>
    <s v="FY 2006"/>
    <s v="FY15 - COLA"/>
    <s v="_x000a_No"/>
    <s v="None"/>
    <s v="None"/>
    <s v="Disability Advisory Commission;_x000a_Commission on Aging; _x000a_Community Services Board"/>
    <s v="Adults with intellectual and developmental disabilities residing in group homes, living independently, and those that receive in-home services"/>
    <d v="2016-08-01T13:16:51"/>
    <s v="_x000a_https://arlingtonva.sharepoint.com/sites/dmf/budget/Lists/NonProfit%20Tracker/Attachments/91/L'Arche%20Renewal%20Contract%20No%20%20286-10%20FY16.pdf_x000a_https://arlingtonva.sharepoint.com/sites/dmf/budget/Lists/NonProfit%20Tracker/Attachments/91/286-10%20%20L%20Arche.pdf"/>
    <s v="https://arlingtonva.sharepoint.com/sites/dmf/budget/Lists/NonProfit%20Tracker/Attachments/91/L'Arche%20Renewal%20Contract%20No%20%20286-10%20FY16.pdf"/>
    <s v="https://arlingtonva.sharepoint.com/sites/dmf/budget/Lists/NonProfit%20Tracker/Attachments/91/286-10%20%20L%20Arche.pdf"/>
    <m/>
    <s v="Competitively Bid Contract"/>
    <s v="Yes"/>
    <m/>
    <s v="_x000a_​NB-$0 budget in PSB. Metrics are unknown."/>
    <s v="NMB-07/08/2016"/>
    <s v="_x000a_​NB-ask about the budget ACC."/>
    <s v="_x000a_​The ACCs entered are where the expenses are charged, all budget is currently maintained in 101.456000.53208.0.0.0. The task M521 is used for the electronic health record reporting. Metrics are unknown, to the best of ADSD knowledge, none exist."/>
    <s v="Item"/>
    <s v="sites/dmf/budget/Lists/NonProfit Tracker"/>
    <s v="Service Agreements"/>
  </r>
  <r>
    <n v="1"/>
    <s v="Leadership Arlington"/>
    <s v="Volunteer Arlington"/>
    <s v="Provision of volunteer management services for Arlington County"/>
    <s v="Civic Engagement/Community Outreach"/>
    <s v="DHS"/>
    <s v="Anita Friedman"/>
    <s v="General Fund"/>
    <s v="101.437405.51104.0000.0000.0000"/>
    <n v="0"/>
    <n v="241500"/>
    <n v="0"/>
    <n v="241500"/>
    <s v="16-020-RFP"/>
    <x v="2"/>
    <s v="None"/>
    <s v="Dept. Internal Review"/>
    <s v="6/17/16-5/31/19"/>
    <s v="FY16-$75,000 (one-time funding for start-up costs)"/>
    <s v="FY 2016"/>
    <s v="FY17 - funding increased to reflect annual contract costs."/>
    <s v="Yes"/>
    <s v="-website visits_x000a_-volunteers registered_x000a_-new organizations registered_x000a_-opportunities posted_x000a_-number of walk-ins/phone calls_x000a_-number of unique news/media posts_x000a_-number of new targeted campaigns_x000a_-social media growth_x000a_-number of referrals generated online_x000a_-number of fee for service events (and revenue generated)_x000a_-number of workshops/trainings_x000a_-number of participants at all brown bags, events, workshop/trainings_x000a_-number of community events attended_x000a_-new funding generated_x000a_-satisfaction survey results"/>
    <s v="None"/>
    <s v="Volunteer Arlington Advisory Task Force"/>
    <s v="Arlington Community Residents"/>
    <d v="2016-10-06T00:00:00"/>
    <m/>
    <s v="https://arlingtonva.sharepoint.com/sites/dmf/budget/_layouts/15/guestaccess.aspx?guestaccesstoken=pZvRcLOTEXP59f%2bKi2o06LithO6H5q8ZCZCP%2f%2bFHVaU%3d&amp;docid=2_113190903ac1d47a6b79638e92e116e51&amp;rev=1"/>
    <m/>
    <m/>
    <s v="Contract"/>
    <s v="Yes"/>
    <m/>
    <m/>
    <s v="NMB"/>
    <m/>
    <m/>
    <m/>
    <m/>
    <s v="Service Agreements"/>
  </r>
  <r>
    <n v="1"/>
    <s v="Legal Aid Justice Center  "/>
    <s v="Immigrant Advocacy Center​"/>
    <s v="​Helps low-income immigrant workers and their families build assets and increase self-sufficiency by offering legal assistance and information"/>
    <s v="Legal Services"/>
    <s v="CPHD"/>
    <s v="Rolda Nedd"/>
    <s v="Community Development Fund"/>
    <s v="101.456300.72409.0000.CS17.6DVJ"/>
    <m/>
    <n v="0"/>
    <n v="20000"/>
    <n v="20000"/>
    <m/>
    <x v="0"/>
    <s v="​Applied to the Community Development Fund"/>
    <s v="CDCAC"/>
    <s v="_x000a_7/1/16 - 6/30/17"/>
    <s v="FY08-12 - $20,000_x000a_FY13-16 - $18,000"/>
    <s v="FY 2006"/>
    <s v="_x000a_FY17 organizations receiving less than $20,000 had their funding increased.​"/>
    <s v="Yes"/>
    <s v="# cases opened for legal representation for Arlington residents during evaluation period_x000a_# Arlington residents participating in in-depth seminars_x000a_# cases closed with results in clients favor_x000a_# clients advised and referred to appropriate services_x000a_# of Clients reporting satisfaction/clients surveyed"/>
    <s v="None"/>
    <s v="Community Development Citizens Advisory Commission"/>
    <s v="Immigrant laborers​"/>
    <d v="2016-08-01T12:53:02"/>
    <s v="_x000a_https://arlingtonva.sharepoint.com/sites/dmf/budget/Lists/NonProfit%20Tracker/Attachments/33/LAJC%20-%20CSBG%20FY16.pdf"/>
    <s v="https://arlingtonva.sharepoint.com/sites/dmf/budget/Lists/NonProfit%20Tracker/Attachments/33/LAJC%20-%20CSBG%20FY16.pdf"/>
    <m/>
    <m/>
    <s v="General Fund Grant Agreement"/>
    <s v="Yes"/>
    <s v="Yes"/>
    <s v="_x000a_​NB-budget matches the FY17 CD Fund table; money is budgeted to task after adoption."/>
    <s v="NMB-07/07/2016"/>
    <s v="_x000a_​NB-take out &quot;CSBG to&quot; off the description of services (copy error). Should add that funding switched from CDBG to CSBG in FY 2008 to the funding history."/>
    <m/>
    <s v="Item"/>
    <s v="sites/dmf/budget/Lists/NonProfit Tracker"/>
    <s v="Community Development Fund"/>
  </r>
  <r>
    <n v="1"/>
    <s v="Legal Services of Northern Virginia "/>
    <s v="​Legal Services"/>
    <s v="​Legal assistance funded by Title III-B of the Older Americans Act to provide legal services and outreach to persons aged 60+ in social or economic need"/>
    <s v="Legal Services"/>
    <s v="DHS"/>
    <s v="Maimoona Bah-Duckenfield"/>
    <s v="Regional Contributions"/>
    <s v="101.456016.91104.0000.0000.0000 101.456016.91104.0000.4000.4041 101.456016.91104.0000.4020.4043 101.456016.91104.0000.4020.4044_x000a_101.456016.91104.0000.4000.0000"/>
    <m/>
    <n v="430455"/>
    <n v="0"/>
    <n v="430455"/>
    <s v="368-10"/>
    <x v="0"/>
    <s v="_x000a_Regional authorized by County Board"/>
    <s v="Regional Contribution"/>
    <s v="_x000a_7/1/16 - 6/30/17"/>
    <s v="​FY13-14 - $426,193_x000a_FY15-16 - $430,455"/>
    <s v="FY 2013"/>
    <s v="FY 15 COLA"/>
    <s v="_x000a_No"/>
    <s v="None"/>
    <s v="None"/>
    <s v="_x000a_​Commission on Aging"/>
    <s v="Arlington residents aged 60+"/>
    <d v="2016-07-28T15:35:29"/>
    <s v="_x000a_https://arlingtonva.sharepoint.com/sites/dmf/budget/Other%20Budget%20Documents/Legal%20Services%20368-10A7.pdf"/>
    <s v="https://arlingtonva.sharepoint.com/sites/dmf/budget/Other%20Budget%20Documents/Legal%20Services%20368-10A7.pdf"/>
    <m/>
    <m/>
    <s v="General Fund Grant Agreement"/>
    <s v="Yes"/>
    <m/>
    <s v="_x000a_​NB-budget matches PSB."/>
    <s v="JWB-7/6"/>
    <m/>
    <m/>
    <s v="Item"/>
    <s v="sites/dmf/budget/Lists/NonProfit Tracker"/>
    <s v="Regional Contributions"/>
  </r>
  <r>
    <n v="1"/>
    <s v="Liberty's Promise"/>
    <s v="Empowering Immigrant Youth​"/>
    <s v="Provides internship and after-school civic engagement program for low-income immigrant youth at Wakefield High School."/>
    <s v="Education/Job Training"/>
    <s v="CPHD"/>
    <s v="Caitlin Jones"/>
    <s v="Community Development Fund"/>
    <s v="206.456300.72405.0000.0642.6DLB​"/>
    <m/>
    <n v="0"/>
    <n v="20000"/>
    <n v="20000"/>
    <m/>
    <x v="0"/>
    <s v="​Applied to the Community Development Fund "/>
    <s v="CDCAC"/>
    <s v="_x000a_7/1/16 - 6/30/17"/>
    <s v="​FY16 - $18,000"/>
    <s v="FY 2016"/>
    <s v="FY17 - non-profits receiving less than $20,000 in CDBG funds in prior years were given an increase for"/>
    <s v="Yes"/>
    <s v="# youth to participate in the Civics and Citizenship after school program_x000a_# youth who successfully complete Civics and Citizenship (6+ sessions)_x000a_# youth who participate in job skills training sessions_x000a_% of students who report feeling better prepared for employment in satisfaction survey_x000a_% of students who report feeling more involved in the community in satisfaction survey_x000a_% of students who report feeling better prepared for college in satisfaction survey_x000a_# youth to complete an internship_x000a_# / % of youth to create a resume/cover letter_x000a_% of internship participants who feel more comfortable in the American workplace_x000a_% of internship participants who better understand the expectations in a work environment_x000a_% of in internship participants who feel more prepared to apply for a job on their own."/>
    <s v="None"/>
    <s v="Community Development Citizens Advisory Commission"/>
    <s v="Immigrant youths, Arlington Public Schools"/>
    <d v="2016-08-01T12:46:25"/>
    <s v="_x000a_https://arlingtonva.sharepoint.com/sites/dmf/budget/Lists/NonProfit%20Tracker/Attachments/21/LIBERTY%20FY16.pdf"/>
    <s v="https://arlingtonva.sharepoint.com/sites/dmf/budget/Lists/NonProfit%20Tracker/Attachments/21/LIBERTY%20FY16.pdf"/>
    <m/>
    <m/>
    <s v="General Fund Grant Agreement"/>
    <s v="Yes"/>
    <s v="Yes"/>
    <s v="_x000a_​NB-budget matches the FY17 CD Fund table; money is budgeted to task after adoption."/>
    <s v="NMB-07/07/2016"/>
    <s v="_x000a_​NB-should we add APS as a stakeholder and parents too?"/>
    <s v="_x000a_​NB-agreement is missing page 23.  That's why I think the metrics in the agreement don't match the tracker."/>
    <s v="Item"/>
    <s v="sites/dmf/budget/Lists/NonProfit Tracker"/>
    <s v="Community Development Fund"/>
  </r>
  <r>
    <n v="1"/>
    <s v="Linden Resources, Inc."/>
    <s v="​Vocational/Habilitation Services"/>
    <s v="​Vocational program for individuals with mental illnesses and intellectual disabilities"/>
    <s v="Disability Services"/>
    <s v="DHS"/>
    <s v="La Voyce Reid"/>
    <s v="General Fund"/>
    <s v="101.434000.53206.0000.0000.0000_x000a_101.456000.53206.0000.0000.M425_x000a_101.456000.53206.0000.0000.M430_x000a_101.456000.53206.0000.0000.M460_x000a_101.456000.53206.0000.0000.M465"/>
    <m/>
    <n v="379600"/>
    <n v="0"/>
    <n v="379600"/>
    <s v="16-323-5-R"/>
    <x v="1"/>
    <s v="_x000a_​RFP (Rider)"/>
    <s v="RFP"/>
    <s v="_x000a_4/1/16-6/30/17​"/>
    <s v="​FY13-14 - $346,297_x000a_FY15 - $362,054_x000a_FY16 - $379,600"/>
    <s v="FY 2006"/>
    <s v="FY16 - CPI contract"/>
    <s v="Yes"/>
    <s v="-Monthly state performance utilization reports and referral reports_x000a_-quarterly individual service plan progress reports_x000a_-annual outcome measures report_x000a_-critical incident report and internal investigation reports as they occur"/>
    <s v="None"/>
    <s v="Disability Advisory Commission;_x000a_Commission on Aging; _x000a_Community Services Board"/>
    <s v="County residents with intellectual disabilities "/>
    <d v="2016-08-01T13:17:04"/>
    <s v="_x000a_https://arlingtonva.sharepoint.com/sites/dmf/budget/Lists/NonProfit%20Tracker/Attachments/95/16-323-5-R%20%20%20Linden%20Resources%20Rider%20Agreement.pdf"/>
    <s v="https://arlingtonva.sharepoint.com/sites/dmf/budget/Lists/NonProfit%20Tracker/Attachments/95/16-323-5-R%20%20%20Linden%20Resources%20Rider%20Agreement.pdf"/>
    <m/>
    <m/>
    <s v="Rider"/>
    <s v="Yes"/>
    <s v="Yes"/>
    <s v="_x000a_​NB-$0 budget in PSB."/>
    <s v="NMB-07/08/2016"/>
    <s v="_x000a_​NB-metrics start in Fairfax agreement, section 7.3."/>
    <s v="_x000a_​NB-ask about budget location. Dept. Answer - Account codes modified in column H. The ACCs entered are where the expenses are charged, all budget is currently maintained in 101.456000.53206.0.0.0. The tasks listed are used for the electronic health record reporting. Please note that NA 434000 is no longer used, all charges posted to NA 437405 going forward. Also the ACC 101.433500.53211.0000.4440.M320 was a one time task for this vendor to complete a print job, not associated with the agreement and should not be included."/>
    <s v="Item"/>
    <s v="sites/dmf/budget/Lists/NonProfit Tracker"/>
    <s v="Service Agreements"/>
  </r>
  <r>
    <n v="1"/>
    <s v="Linden Resources, Inc."/>
    <s v="Vocational/Habilitation Services "/>
    <s v="​Vocational/habilitation services for clients with mental illness providing employment opportunities in group and supported environments"/>
    <s v="Disability Services"/>
    <s v="DHS"/>
    <s v="Jose Campos"/>
    <s v="General Fund"/>
    <s v="101.456000.52155.0000.3300.1430"/>
    <m/>
    <n v="39879"/>
    <n v="0"/>
    <n v="39879"/>
    <s v="335-10-10"/>
    <x v="1"/>
    <s v="(RFP (Rider)"/>
    <s v="RFP"/>
    <s v="_x000a_7/1/16 - 6/30/17"/>
    <s v="FY13 - $39,714_x000a_FY14 - $35,462_x000a_FY15-16 - $39,879"/>
    <s v="Unknown"/>
    <s v="_x000a_Amount was adjusted lower in FY17 due to the transitioning the non-profit ending the services in FY17."/>
    <s v="Yes"/>
    <s v="Program manager s track progress of clients through case management."/>
    <s v="_x000a_​Decreased usage due to less demand of clients."/>
    <s v="_x000a_Community Services Board"/>
    <s v="Community Service Board (CSB), Behavioral Health Division (BHD) clients"/>
    <d v="2016-08-01T12:50:00"/>
    <s v="_x000a_https://arlingtonva.sharepoint.com/sites/dmf/budget/Other%20Budget%20Documents/20160509174321845.pdf"/>
    <s v="https://arlingtonva.sharepoint.com/sites/dmf/budget/Other%20Budget%20Documents/20160509174321845.pdf"/>
    <m/>
    <m/>
    <s v="Contract"/>
    <s v="Yes"/>
    <s v="Yes"/>
    <s v="_x000a_NB-​$0 budget in PSB."/>
    <s v="NMB-7/7/16"/>
    <m/>
    <s v="_x000a_​rider agreement has been requested from purchasing; why are there two lines that sound like they are for the same service?"/>
    <s v="Item"/>
    <s v="sites/dmf/budget/Lists/NonProfit Tracker"/>
    <s v="Service Agreements"/>
  </r>
  <r>
    <n v="1"/>
    <s v="Literacy Council of Northern Virginia"/>
    <s v="Literacy Programs"/>
    <s v="_x000a_Serves ~1,500 beginning-level English language and literacy adult learners"/>
    <s v="Education/Job Training"/>
    <s v="Libraries"/>
    <s v="Joseph Barksdale"/>
    <s v="Regional Contributions"/>
    <s v="101.456060.91104.0000.0000.0000"/>
    <m/>
    <n v="23457"/>
    <n v="0"/>
    <n v="23457"/>
    <m/>
    <x v="0"/>
    <s v="_x000a_​The Literacy Council sends an annual funding request to the Libraries Department with any supplemental information to support their funding request. The funding request is then approved by the County Board"/>
    <s v="_x000a_​Internal Department Review"/>
    <s v="_x000a_7/1/16 - 6/30/17"/>
    <s v="FY13-14 - $23,225_x000a_FY15-16 - $23,457"/>
    <s v="1970s"/>
    <s v="FY14 - $232 for a standard increase"/>
    <s v="Yes"/>
    <s v="# of participants who attained customer service skills;_x000a_# of participants attained wellness and healthy lifestyles;_x000a_# of students who entered employment; _x000a_# who enrolled in additional education;_x000a_# improved employability  and technology skills; _x000a_# of students with increased involvement in their children's education; _x000a_# of students with increased involvement in community activities; _x000a_# who retained employment and strengthened family."/>
    <s v="None"/>
    <s v="None"/>
    <s v="Citizens who are non-native speakers and their family members."/>
    <d v="2016-07-28T09:45:13"/>
    <s v="_x000a_None"/>
    <m/>
    <m/>
    <m/>
    <s v="Exempt Purchase"/>
    <s v="Yes"/>
    <s v="No"/>
    <s v="_x000a_​NB-budget matches PSB."/>
    <s v="JWB-7/6"/>
    <m/>
    <m/>
    <s v="Item"/>
    <s v="sites/dmf/budget/Lists/NonProfit Tracker"/>
    <s v="Regional Contributions"/>
  </r>
  <r>
    <n v="1"/>
    <s v="Marine Corps Marathon"/>
    <s v="Marine Corps Marathon"/>
    <s v="Marine Corps Marathon is an annual marathon composed of 30,000 runners held in Arlington and Washington D.C.  AED facilitates an annual County event sponsorship along with coordination of in-kind services from many County departments. "/>
    <s v="Other"/>
    <s v="AED"/>
    <s v="Emily Cassell"/>
    <s v="Non-Departmental"/>
    <s v="101.434000.91102.0000.0000.0000"/>
    <s v="In-kind services offered from many County departments including AED, DES, ACPD, ACFD and DPR.        "/>
    <n v="55000"/>
    <m/>
    <n v="55000"/>
    <m/>
    <x v="0"/>
    <s v="Marine Corps Marathon staff presents a funding and in-kind services agreement each year."/>
    <s v="AED will compare agreement with the previous year and review with the County Attorney's office. AED determines changes in promotional events, post-race events, sponsorships and other meaningful event changes. Collectively the parties both agree to a set of in-kind services provided by the county. "/>
    <s v="_x000a_7/1/16 - 6/30/17"/>
    <s v="FY11-16- $55,000"/>
    <s v="FY 2006"/>
    <s v="N/A"/>
    <s v="Yes"/>
    <s v="AED tracks hotel average daily rate and occupancy during the event dates to determine the events impact on local tourism. "/>
    <s v="None"/>
    <s v="_x000a_​Economic Development Commission"/>
    <s v="County hotels, local businesses, and event attendees"/>
    <d v="2016-08-15T00:00:00"/>
    <s v="Yes"/>
    <s v="https://arlingtonva.sharepoint.com/sites/dmf/budget/_layouts/15/guestaccess.aspx?guestaccesstoken=ASsp6Ui537xTt1RW%2fDg6KYLZLsgo1uf0RWzxfXC7xn8%3d&amp;docid=2_105092e273999447287fe7f57d8bb54ec&amp;rev=1"/>
    <m/>
    <m/>
    <s v="MOU"/>
    <s v="No"/>
    <m/>
    <s v="Paid out of NON-D"/>
    <s v="JWB-8/8"/>
    <s v="8/8  waiting on funding information"/>
    <m/>
    <m/>
    <m/>
    <s v="Other Discretionary Grant Funding"/>
  </r>
  <r>
    <n v="1"/>
    <s v="Mary Marshall Memorial Scholarship"/>
    <s v="​Mary Marshall Scholarship Fund"/>
    <s v="The Mary Marshall Memorial Scholarship was established by the Arlington County Board in 1994 to honor the memory of Mary Marshall"/>
    <s v="Education/Job Training"/>
    <s v="DMF"/>
    <s v="Joseph Barksdale"/>
    <s v="Regional Contributions"/>
    <s v="101.456004.91104.0000.0000.0000"/>
    <m/>
    <n v="12600"/>
    <n v="0"/>
    <n v="12600"/>
    <m/>
    <x v="0"/>
    <s v="_x000a_​A funding request is sent to the County Manager's Office for consideration and approval by the County Board."/>
    <s v="_x000a_​Internal Department Review"/>
    <s v="_x000a_7/1/16 - 6/30/17"/>
    <s v="FY12-16 - $12,600"/>
    <s v="FY 1994"/>
    <s v="FY12 - The scholarship fund was adjusted to allow for an additional scholarship recipient and the fund is at its current amount of $12,600 with eight scholarships offered each year"/>
    <s v="Yes"/>
    <s v="The scholarship fund is managed through the Arlington Community Foundation who monitors: _x000a_# of qualified applications they receive annually;_x000a_# of current student grantees who apply for an additional year of scholarship;_x000a_GPA #'s of the scholarship grantees;_x000a_the graduation rate of the scholarship students. The demographics of both the applicants and grantees are also monitored to ensure they both mirror the unique demographic of Arlington County."/>
    <s v="None"/>
    <s v="_x000a_​Arlington Community Foundation"/>
    <s v="Scholarship recipients"/>
    <d v="2016-07-28T09:59:00"/>
    <s v="_x000a_https://arlingtonva.sharepoint.com/sites/dmf/budget/Lists/NonProfit%20Tracker/Attachments/142/Mary%20Marshall%20Scholarship%20Fund%20Agreement%20FY15.pdf"/>
    <s v="https://arlingtonva.sharepoint.com/sites/dmf/budget/Lists/NonProfit%20Tracker/Attachments/142/Mary%20Marshall%20Scholarship%20Fund%20Agreement%20FY15.pdf"/>
    <m/>
    <m/>
    <s v="Memorandum of Understanding"/>
    <s v="No"/>
    <s v="Yes"/>
    <m/>
    <s v="JWB-7/6"/>
    <m/>
    <m/>
    <s v="Item"/>
    <s v="sites/dmf/budget/Lists/NonProfit Tracker"/>
    <s v="Regional Contributions"/>
  </r>
  <r>
    <n v="1"/>
    <s v="MVLE, Inc."/>
    <s v="​Vocational/Habilitation Services"/>
    <s v="​Custodial services and automobile cleaning/detailing services provided to the County with Department of Human Services clients with a primary diagnosis of intellectual and developmental disabilities. Also provides day support and employment services to individuals with intellectual and developmental disabilities."/>
    <s v="Disability Services"/>
    <s v="DHS"/>
    <s v="La Voyce Reid"/>
    <s v="General Fund"/>
    <s v="101.456000.53206.0000.0000.M425_x000a_101.456000.53206.0000.0000.M465_x000a_101.456000.53206.0000.0000.M460_x000a_101.456000.53206.0000.0000.M430"/>
    <m/>
    <n v="444735"/>
    <n v="0"/>
    <n v="444735"/>
    <s v="16-323-6-R"/>
    <x v="1"/>
    <s v="_x000a_​RFP (Rider)"/>
    <s v="RFP"/>
    <s v="_x000a_​4/1/16-6/30/17"/>
    <s v="​FY13 -14 - $279,079_x000a_FY15 - 16 - $444,735"/>
    <s v="FY 2013"/>
    <s v="FY16 - CPI contract"/>
    <s v="Yes"/>
    <s v="-Monthly state performance utilization reports and referral reports_x000a_-quarterly individual service plan progress reports_x000a_-annual outcome measures report_x000a_-critical incident report and internal investigation reports as they occur"/>
    <s v="None"/>
    <s v="Disability Advisory Commission;_x000a_Commission on Aging; _x000a_Community Services Board"/>
    <s v="County residents with intellectual disabilities"/>
    <d v="2016-08-01T13:17:14"/>
    <s v="_x000a_https://arlingtonva.sharepoint.com/sites/dmf/budget/Lists/NonProfit%20Tracker/Attachments/96/16-323-6-R%20%20%20MVLE%20Rider%20Agreement.pdf"/>
    <s v="https://arlingtonva.sharepoint.com/sites/dmf/budget/Lists/NonProfit%20Tracker/Attachments/96/16-323-6-R%20%20%20MVLE%20Rider%20Agreement.pdf"/>
    <m/>
    <m/>
    <s v="Rider"/>
    <s v="Yes"/>
    <s v="Yes"/>
    <s v="_x000a_NB-$0 budget in PSB."/>
    <s v="NMB-07/11/2016"/>
    <s v="_x000a_​NB-For metrics, see Fairfax agreement under section 7.3 (starts on page 24 of the contract pdf)."/>
    <s v="_x000a_​NB-ask about budget location. Dept. Answer -  The ACCs entered are where the expenses are charged, all budget is currently maintained in 101.456000.53206.0.0.0. The tasks are used for the electronic health record reporting. This one is on a month to month but will be re-bid in July."/>
    <s v="Item"/>
    <s v="sites/dmf/budget/Lists/NonProfit Tracker"/>
    <s v="Service Agreements"/>
  </r>
  <r>
    <n v="1"/>
    <s v="National Rehabilitation and Rediscovery Foundation"/>
    <s v="​Dance and Movement Workshop"/>
    <s v="Provides dance and movement workshops to Arlington County Residents with mobility and sensory-based disabilities to increase their physical and psychosocial health and recreational opportunities"/>
    <s v="Disability Services"/>
    <s v="CMO"/>
    <s v="Anthonia Sowho"/>
    <s v="Regional Contributions"/>
    <s v="101.456071.91104.0000.0000.0000"/>
    <m/>
    <n v="11059"/>
    <n v="0"/>
    <n v="11059"/>
    <m/>
    <x v="0"/>
    <s v="Biennial application and request for proposal"/>
    <s v="​Application is reviewed by the Disability Advisory Commission."/>
    <s v="_x000a_7/1/16 - 6/30/17"/>
    <s v="FY10-13 - $10,646_x000a_FY14-16 - $11,059"/>
    <s v="FY 2001"/>
    <s v="_x000a_FY14, general increase for services"/>
    <s v="Yes"/>
    <s v="-Organization must provide 30-32 dance/movement sessions and a combination of 8-10 workshops annually for Arlington County residents with physical and sensory-based disabilities.  _x000a_-Through program evaluations, 90% of participants will report an improvement from the program in at least one of the following categories:  balance and coordination, overall flexibility and mobility, self-confidence, functional independence, community integration especially with mobility issues, social competency skills, group interaction, and cognitive processing skills. _x000a_-Information presentations will be facilitated at public forums and professional conferences with a goal of 4 per year."/>
    <s v="None"/>
    <s v="Disability Advisory Commission"/>
    <s v="Residents with mobility and sensory based disabilities, their family members, the community"/>
    <d v="2016-07-28T14:59:07"/>
    <s v="_x000a_None"/>
    <m/>
    <m/>
    <m/>
    <s v="Exempt Purchase"/>
    <s v="No"/>
    <s v="No"/>
    <s v="_x000a_​NB-budget matches PSB."/>
    <s v="JWB-7/6"/>
    <s v="need agreement, may want to reduce performance metrics"/>
    <m/>
    <s v="Item"/>
    <s v="sites/dmf/budget/Lists/NonProfit Tracker"/>
    <s v="Regional Contributions"/>
  </r>
  <r>
    <n v="1"/>
    <s v="Neighborhood Health"/>
    <s v="​Dental Services"/>
    <s v="Provide dental care for clients for insured Arlington residents aged 3 - 59 for two days a week"/>
    <s v="Health/Counseling Services"/>
    <s v="DHS"/>
    <s v="Errol Chin-Loy"/>
    <s v="In-Kind Contribution"/>
    <s v="_x000a_​N/A"/>
    <s v="Use of County Space"/>
    <n v="0"/>
    <n v="0"/>
    <n v="0"/>
    <m/>
    <x v="4"/>
    <s v="_x000a_A funding request is sent to department during the budget process._x000a_"/>
    <s v="_x000a_​Board Award"/>
    <s v="_x000a_7/1/16 - 6/30/17"/>
    <s v="N/A"/>
    <s v="N/A"/>
    <s v="_x000a_​None"/>
    <s v="_x000a_No"/>
    <s v="None"/>
    <s v="None"/>
    <s v="None"/>
    <s v="Insured residents aged 3 - 59"/>
    <d v="2016-08-01T12:56:27"/>
    <s v="_x000a_https://arlingtonva.sharepoint.com/sites/dmf/budget/NonProfit%20Agreement%20Library/NeighborhoodHealth-DHS-PHD-MOA.pdf"/>
    <s v="https://arlingtonva.sharepoint.com/sites/dmf/budget/NonProfit%20Agreement%20Library/NeighborhoodHealth-DHS-PHD-MOA.pdf"/>
    <m/>
    <m/>
    <s v="Memorandum of Understanding"/>
    <s v="No"/>
    <s v="No"/>
    <s v="_x000a_​NB-n/a, in-kind contribution."/>
    <s v="NMB-07/08/2016"/>
    <s v="_x000a_​NB-no MOU attached. Don't understand community stakeholder explanation."/>
    <s v="_x000a_​NB-how is this grouped connected to Arlington Free Clinic? it looks like they both provide dental services using DHS space.  Please elaborate on your community stakeholders. Not connected to Arlington Free Clinic, just use DHS space on different days of the week."/>
    <s v="Item"/>
    <s v="sites/dmf/budget/Lists/NonProfit Tracker"/>
    <s v="Other Discretionary Grant Funding"/>
  </r>
  <r>
    <n v="1"/>
    <s v="Northern Virginia Dental Clinic"/>
    <s v="Dental Services"/>
    <s v="Oral health care services for low-income, uninsured and under-served residents in Arlington and Northern Virginia"/>
    <s v="Health/Counseling Services"/>
    <s v="CPHD"/>
    <s v="Rolda Nedd"/>
    <s v="Community Development Fund"/>
    <s v="101.456300.72409.0000.CS17.6DDC"/>
    <m/>
    <n v="0"/>
    <n v="20000"/>
    <n v="20000"/>
    <m/>
    <x v="0"/>
    <s v="​Applied to the Community Development Fund"/>
    <s v="CDCAC"/>
    <s v="_x000a_7/1/16 - 6/30/17"/>
    <s v="​FY15 - $16,000_x000a_FY16 - $0 (did not apply)"/>
    <s v="FY 2015"/>
    <s v="_x000a_FY17 - funding increased for organizations receiving less than $20,000."/>
    <s v="Yes"/>
    <s v="# new patients accepted into the program_x000a_# and % of accepted clients who successfully receive dental care and achieve improved oral health_x000a_# hours expected service from recruited professionals (dentists and hygienists)                      _x000a_% customer service survey completed/client satisfaction            _x000a_Total dollar value of in-kind services or donated goods"/>
    <s v="None"/>
    <s v="Community Development Citizens Advisory Committee"/>
    <s v="Low income persons in need of dental care"/>
    <d v="2016-08-01T12:53:17"/>
    <s v="_x000a_https://arlingtonva.sharepoint.com/sites/dmf/budget/NonProfit%20Agreement%20Library/Northern%20Virginia%20Dental%20Clinic-Dental%20Clinic-CPHD-FY15%20Agreement.docx?d=w5cc2ca1aab32477b8d4b271a5eb5963e_x000a_ "/>
    <s v="https://arlingtonva.sharepoint.com/sites/dmf/budget/NonProfit%20Agreement%20Library/Northern%20Virginia%20Dental%20Clinic-Dental%20Clinic-CPHD-FY15%20Agreement.docx?d=w5cc2ca1aab32477b8d4b271a5eb5963e"/>
    <m/>
    <m/>
    <s v="General Fund Grant Agreement"/>
    <s v="Yes"/>
    <s v="No"/>
    <s v="_x000a_​NB-budget matches the FY17 CD Fund table; money is budgeted to task after adoption."/>
    <s v="NMB-07/07/2016"/>
    <s v="_x000a_​NB-take out &quot;CSBG to&quot; from the description services (copy error). Don't see agreement attached. Check to see if any commissions should be added (Health Systems one maybe)."/>
    <m/>
    <s v="Item"/>
    <s v="sites/dmf/budget/Lists/NonProfit Tracker"/>
    <s v="Community Development Fund"/>
  </r>
  <r>
    <n v="1"/>
    <s v="Northern Virginia Dental Clinic"/>
    <s v="Dental Services"/>
    <s v="​Dental services for low income adults referred by DHS staff"/>
    <s v="Health/Counseling Services"/>
    <s v="DHS"/>
    <s v="Diane Alvira"/>
    <s v="General Fund"/>
    <s v="101.437405.51108.0000.0000.NVDC"/>
    <m/>
    <n v="25250"/>
    <n v="0"/>
    <n v="25250"/>
    <s v="16-392"/>
    <x v="4"/>
    <s v="A funding request is sent to the department during the budget process. Organization may choose to contact and/or submit a funding request to the County Board."/>
    <s v="_x000a_​Board Award"/>
    <s v="_x000a_7/1/16 - 6/30/17"/>
    <s v="FY13-14 - $35,000_x000a_FY15 - $35,250_x000a_FY16 - $25,250"/>
    <s v="FY 1994"/>
    <s v="FY16 - moved to Fairfax County, while still serving Arlington residents, we are no longer responsible for the same support of rental expenses. Decreased $10,000 for rent, which was not included in the organization's request for funding.  Remaining $25,250 funds dentist's salary."/>
    <s v="Yes"/>
    <s v="Provider makes available 13 dental appointments per month to patients referred by DHS."/>
    <s v="None"/>
    <s v="_x000a_​Economic Development Commission"/>
    <s v="Low-to-moderate income households in need of dental services, uninsured people"/>
    <d v="2016-08-01T12:55:31"/>
    <s v="_x000a_https://arlingtonva.sharepoint.com/sites/dmf/budget/Other%20Budget%20Documents/Northern%20Virginia%20Dental%20Clinic-FY%202013%20Agreement.pdf"/>
    <s v="https://arlingtonva.sharepoint.com/sites/dmf/budget/Other%20Budget%20Documents/Northern%20Virginia%20Dental%20Clinic-FY%202013%20Agreement.pdf"/>
    <m/>
    <m/>
    <s v="Memorandum of Agreement"/>
    <s v="Yes"/>
    <s v="Yes"/>
    <s v="_x000a_​NB-FY17 budget is higher in PSB ($36,100)."/>
    <s v="NMB-07/08/2016"/>
    <s v="_x000a_​NB-no metrics. Purchasing authority is an EP from CY 2012.  Authorized funding level and workload are different than current funding level and workload."/>
    <s v="_x000a_​NB-is this in the purchasing pipeline for review? Dept. Answer - Now MOA with number 16-392. Columns M and N updated. Metrics added, column W updated. This is part of a regional agreement with the Northern Virginia Dental Society, Northern Virginia Dental Clinic, Fairfax Counties and Cities of Alexandria, Fairfax and Falls Church - Agreement attached. Purchasing Authority, column M updated. In FY16 the Clinic moved to Fairfax County, while still serving Arlington residents, we are no longer responsible for the same support of rental expenses."/>
    <s v="Item"/>
    <s v="sites/dmf/budget/Lists/NonProfit Tracker"/>
    <s v="Other Discretionary Grant Funding"/>
  </r>
  <r>
    <n v="1"/>
    <s v="Northern Virginia Family Service (NVFS)"/>
    <s v="​Emergency Needs Grant"/>
    <s v="​Limited financial assistance for Arlington County residents who visit the nonprofit for services"/>
    <s v="Emergency Needs Assistance"/>
    <s v="DHS"/>
    <s v="Heather Venner"/>
    <s v="General Fund"/>
    <s v="101.437405.51108.ENF.1000.5132"/>
    <m/>
    <n v="8797"/>
    <n v="0"/>
    <n v="8797"/>
    <s v="201-11-1"/>
    <x v="0"/>
    <s v="A funding request is sent to the department during the budget process. Organization may choose to contact and/or submit a funding request to the County Board."/>
    <s v="_x000a_​Board Award"/>
    <s v="_x000a_7/1/16 - 6/30/17"/>
    <s v="FY13-14 - $8,710_x000a_FY15-16 - $8,797"/>
    <s v="FY 2004"/>
    <s v="FY15 - increase of $87 to cover higher cost of providing services"/>
    <s v="Yes"/>
    <s v="# individuals receiving financial assistance"/>
    <s v="None"/>
    <s v="_x000a_​Economic Development Commission"/>
    <s v="Low-to-moderate income households"/>
    <d v="2016-08-01T12:55:45"/>
    <s v="_x000a_https://arlingtonva.sharepoint.com/sites/dmf/budget/Other%20Budget%20Documents/Norther%20Virginia%20Family%20Services,%20Inc.%20Emergency%20Needs%20Grant%20201-11-1%20FY17%20Contract.pdf"/>
    <s v="https://arlingtonva.sharepoint.com/sites/dmf/budget/Other%20Budget%20Documents/Norther%20Virginia%20Family%20Services,%20Inc.%20Emergency%20Needs%20Grant%20201-11-1%20FY17%20Contract.pdf"/>
    <m/>
    <m/>
    <s v="EP"/>
    <s v="Yes"/>
    <m/>
    <s v="_x000a_​NB-budget matches PSB."/>
    <s v="NMB-07/08/2016"/>
    <s v="_x000a_​NB-no metrics provided, contract attached is renewal only."/>
    <s v="_x000a_​NB-why did the budget increase in FY 2015 (increased cost of doing business)? Dept. Answer FY2015 addition - increased cost of doing business; metrics for emergency needs, column W updated. See page 3 of attached agreement."/>
    <s v="Item"/>
    <s v="sites/dmf/budget/Lists/NonProfit Tracker"/>
    <s v="Other Discretionary Grant Funding"/>
  </r>
  <r>
    <n v="1"/>
    <s v="Northern Virginia Family Service (NVFS)"/>
    <s v="​Intervention, Prevention, and Education (IPE) Program"/>
    <s v="Two caseworkers provide community-based services to youth at risk for gang involvement"/>
    <s v="Health/Counseling Services"/>
    <s v="JDR"/>
    <s v="Robert Vilchez"/>
    <s v="General Fund"/>
    <s v="101.438200.20601.0000.0000.0000​"/>
    <m/>
    <n v="90000"/>
    <n v="0"/>
    <n v="90000"/>
    <s v="745-12 (this was the number in the old system)"/>
    <x v="0"/>
    <s v="_x000a_​The organization began work with Arlington under a federal grant obtained by the Northern Virginia Regional Gang Task Force.  When the grant ran out, the County stepped in and provided one-time funding.  With more lobbying, IPE was included in JDR's base budget. "/>
    <s v="_x000a_​Dept. Internal Review which includes minimum quarterly meetings with the vendor and program staff to review changes in staffing changes in population, new and existing client progress, NVFS also provides a verbal report at bi-monthly Gang Prevention Task Force meetings."/>
    <s v="_x000a_7/1/16 - 6/30/17"/>
    <s v="FY12-16 - $90,000"/>
    <s v="FY 2012"/>
    <s v="N/A"/>
    <s v="_x000a_No"/>
    <s v="None"/>
    <s v="_x000a_​Increase in funding will be sought to cover rising personnel and non-personnel expenses."/>
    <s v="Arlington Gang Prevention Task Force_x000a_Northern Virginia Regional Gang Task Force"/>
    <s v="Low income families (parents, children, teens) in needy areas, especially at west end of Columbia Pike"/>
    <d v="2016-08-01T10:06:03"/>
    <s v="_x000a_https://arlingtonva.sharepoint.com/sites/dmf/budget/Other%20Budget%20Documents/359-10%20FY17%20Contract%20Renewal%20Notice.pdf"/>
    <m/>
    <m/>
    <m/>
    <s v="None"/>
    <s v="Yes"/>
    <s v="No"/>
    <s v="_x000a_$0 budgeted in FY17 in PSB."/>
    <s v="NMB-07/07/16"/>
    <s v="_x000a_​NB-Type of Agreement fieldis empty. Purchasing authority lists an old agreement number. Need to check with purchasing about what type of agreement is in place for this work. Need to clean up funding history explanation. Community stakeholder filed should be condensed, currently reads like an impact statement (maybe add that info to the description of services area instead)."/>
    <s v="_x000a_​NB-Is nonprofit name actually Northern Virginia Family Services versus Northern Virginia Family (yes).  Any additional information about the purchasing agreement used to procure these services.  What steps are involved in the dept. internal review process? Metrics field says this info will be added later, do they have that info now? There is no budget in the ACC provided, can you clarify the funding source for this nonprofit?"/>
    <s v="Item"/>
    <s v="sites/dmf/budget/Lists/NonProfit Tracker"/>
    <s v="Other Discretionary Grant Funding"/>
  </r>
  <r>
    <n v="1"/>
    <s v="Northern Virginia Family Service (NVFS)"/>
    <s v="​Training Futures"/>
    <s v="Administers six-month program that teaches job skills and offers post-secondary education credentials to economically disadvantaged, unemployed, or underemployed, adults"/>
    <s v="Education/Job Training"/>
    <s v="CPHD"/>
    <s v="Rolda Nedd"/>
    <s v="Community Development Fund"/>
    <s v="206.456300.72405.0000.0642.6KNV"/>
    <m/>
    <n v="0"/>
    <n v="20000"/>
    <n v="20000"/>
    <m/>
    <x v="0"/>
    <s v="​Applied to the Community Development Fund"/>
    <s v="CDCAC"/>
    <s v="_x000a_7/1/16 - 6/30/17"/>
    <s v="FY15-16 - $18,000"/>
    <s v="FY 2010"/>
    <s v="FY17 - additional funds were given to agencies who requested more than $20K, but who have received less than $20,000 for a period of years."/>
    <s v="Yes"/>
    <s v="# new participants enrolled in program_x000a_# participants who complete training_x000a_# participants who secure and maintain employment for 90+ days _x000a_# participants who experience wage gain within 3 months of graduation._x000a_# participants who will obtain college credit_x000a_% completion of customer service surveys completed/client satisfaction_x000a_Average wage at placement"/>
    <s v="None"/>
    <s v="Community Development Citizens Advisory Commission"/>
    <s v="Low-to-moderate income persons with limited income potential"/>
    <d v="2016-08-01T12:12:42"/>
    <s v="_x000a_https://arlingtonva.sharepoint.com/sites/dmf/budget/Lists/NonProfit%20Tracker/Attachments/16/NVFS%20-%20training%20futures.pdf"/>
    <s v="https://arlingtonva.sharepoint.com/sites/dmf/budget/Lists/NonProfit%20Tracker/Attachments/16/NVFS%20-%20training%20futures.pdf"/>
    <m/>
    <m/>
    <s v="General Fund Grant Agreement"/>
    <s v="Yes"/>
    <s v="Yes"/>
    <s v="_x000a_​NB-budget matches the FY17 CD Fund table; money is budgeted to task after adoption."/>
    <s v="NMB-07/07/2016"/>
    <s v="_x000a_​NB-funding history only goes bak to FY 2015, but the group originally got funding in FY 2010. Check CD fund table for history. Explanation for lasting funding increase is a bit confusing. Community stakeholders are listed as low and moderate income persons with limited income potential.  why is it limited (due to education, skill sets, job experience)? How does contrast with high -potential adults in the program description services."/>
    <s v="_x000a_On funding history question - From FY 2010 to Fy 2014 NVFS Training Futures was funded through other funding sources. Training is targeted and entry level jobs, clerical keep high potential adult."/>
    <s v="Item"/>
    <s v="sites/dmf/budget/Lists/NonProfit Tracker"/>
    <s v="Community Development Fund"/>
  </r>
  <r>
    <n v="1"/>
    <s v="Northern Virginia Family Service (NVFS)"/>
    <s v="Hispanic Committee Grant"/>
    <s v="​Information and referral, employment, legal, housing, translation/interpretation, social and support services to the Spanish-speaking residents of Arlington County"/>
    <s v="Legal Services"/>
    <s v="DHS"/>
    <s v="Heather Venner"/>
    <s v="Regional Contributions"/>
    <s v="101.456013.91104.0000.0000.0000"/>
    <m/>
    <n v="295626"/>
    <n v="0"/>
    <n v="295626"/>
    <s v="229-11"/>
    <x v="0"/>
    <s v="A funding request is sent to the department during the budget process. Organization may choose to contact and/or submit a funding request to the County Board."/>
    <s v="Regional Contribution"/>
    <s v="_x000a_7/1/16 - 6/30/17"/>
    <s v="FY2013 - $292,699;_x000a_FY2014 - $292,699;_x000a_FY2015 - $295,626;_x000a_FY2016 - $295,626_x000a_"/>
    <s v="FY 1999"/>
    <s v="FY15 - $2,927 to continue services"/>
    <s v="Yes"/>
    <s v="% of clients served who access one or more services after help with information and referral_x000a_# / % of clients who remain financially stable after six months;_x000a_# / % of people who receive financial literacy who achieve their financial goals;_x000a_similar goals listed for employment and legal service offerings."/>
    <s v="None"/>
    <s v="None"/>
    <s v="Arlington's households in need of services or referrals, emphasis on services in the Spanish language"/>
    <d v="2016-07-28T15:33:20"/>
    <s v="_x000a_https://arlingtonva.sharepoint.com/sites/dmf/budget/Other%20Budget%20Documents/Norther%20Virginia%20Family%20Services,%20Inc.%20Hispanic%20Committee%20Grant%20229-11%20FY17%20Contract.pdf"/>
    <s v="https://arlingtonva.sharepoint.com/sites/dmf/budget/Other%20Budget%20Documents/Norther%20Virginia%20Family%20Services,%20Inc.%20Hispanic%20Committee%20Grant%20229-11%20FY17%20Contract.pdf"/>
    <m/>
    <m/>
    <s v="General Fund Grant Agreement"/>
    <s v="Yes"/>
    <s v="Yes"/>
    <s v="_x000a_​NB-budget matches PSB."/>
    <s v="JWB-7/6"/>
    <s v="_x000a_​NB-contract renewal attached only, no metrics provided."/>
    <m/>
    <s v="Item"/>
    <s v="sites/dmf/budget/Lists/NonProfit Tracker"/>
    <s v="Regional Contributions"/>
  </r>
  <r>
    <n v="1"/>
    <s v="Northern Virginia Family Service (NVFS)"/>
    <s v="Money Management​"/>
    <s v="​Assistance with tracking and paying bills for seniors no longer able to do so for themselves due to disabling illnesses"/>
    <s v="Senior Services"/>
    <s v="DHS"/>
    <s v="Maimoona Bah-Duckenfield"/>
    <s v="General Fund"/>
    <s v="101.437405.53101.AAAP.4000.4027 101.437405.53101.AAAP.4020.4027 101.437405.53102.AAAP.4000.4027 101.437405.53102.AAAP.4020.4027​"/>
    <m/>
    <n v="37610"/>
    <n v="0"/>
    <n v="37610"/>
    <s v="244-11"/>
    <x v="0"/>
    <s v="A request is sent to the County Board during the budget process."/>
    <s v="_x000a_​Board Award"/>
    <s v="_x000a_7/1/16 - 6/30/17"/>
    <s v="​FY13-14 - $37,238_x000a_FY15-16 - $37,610"/>
    <s v="FY 2007"/>
    <s v="FY15 - COLA ​"/>
    <s v="_x000a_No"/>
    <s v="None"/>
    <s v="None"/>
    <s v="_x000a_​Commission on Aging"/>
    <s v="Residents aged 60+ who need subsidized bill paying services"/>
    <d v="2016-08-01T13:17:58"/>
    <s v="_x000a_https://arlingtonva.sharepoint.com/sites/dmf/budget/Lists/NonProfit%20Tracker/Attachments/101/244-11%20Contract%20Renewal%20Notice%20FY17.pdf"/>
    <s v="https://arlingtonva.sharepoint.com/sites/dmf/budget/Lists/NonProfit%20Tracker/Attachments/101/244-11%20Contract%20Renewal%20Notice%20FY17.pdf"/>
    <m/>
    <m/>
    <s v="General Fund Grant Agreement"/>
    <s v="Yes"/>
    <s v="Yes"/>
    <s v="_x000a_NB-$0 budget in PSB."/>
    <s v="NMB-07/11/2016"/>
    <s v="_x000a_​Nb-type of agreement lists County Board. Contract renewal attached only, no metrics provided."/>
    <s v="_x000a_​NB-ask about budget location. Ask about FY 2015 budget increase. Dept. Answer - Account codes modified in column H. All budget is in 101.437405.53104.0.0.4027. We are no longer using NA 434000, all charges moving forward will be posted to NA 437405._x000a_Column N adjusted."/>
    <s v="Item"/>
    <s v="sites/dmf/budget/Lists/NonProfit Tracker"/>
    <s v="Other Discretionary Grant Funding"/>
  </r>
  <r>
    <n v="1"/>
    <s v="Northern Virginia Family Service (NVFS)"/>
    <s v="Healthy Families Arlington Program​"/>
    <s v="​Promotes health, early stimulation, and nurturing of children ages 0-5 in families at risk of poor outcomes through home visitation as an effort to prevent child abuse and neglect"/>
    <s v="Health/Counseling Services"/>
    <s v="DHS"/>
    <s v="Tabitha Kelly"/>
    <s v="General Fund"/>
    <s v="101.438200.56001.0000.4B02.0000"/>
    <m/>
    <n v="323535"/>
    <n v="0"/>
    <n v="323535"/>
    <s v="359-10"/>
    <x v="1"/>
    <s v="RFP (Rider)"/>
    <s v="RFP"/>
    <s v="_x000a_7/1/16 - 6/30/17"/>
    <s v="​FY13-14 - $251,942_x000a_FY15 - $314,051_x000a_FY16 - $320,332"/>
    <s v="FY 2006"/>
    <s v="FY17 - CPI Increase"/>
    <s v="_x000a_No"/>
    <s v="None"/>
    <s v="None"/>
    <s v="None"/>
    <s v="Children aged 0-5"/>
    <d v="2016-08-01T13:27:07"/>
    <s v="_x000a_https://arlingtonva.sharepoint.com/sites/dmf/budget/Other%20Budget%20Documents/359-10%20FY17%20Contract%20Renewal%20Notice.pdf"/>
    <s v="https://arlingtonva.sharepoint.com/sites/dmf/budget/Other%20Budget%20Documents/359-10%20FY17%20Contract%20Renewal%20Notice.pdf"/>
    <m/>
    <m/>
    <s v="Rider"/>
    <s v="Yes"/>
    <s v="Yes"/>
    <s v="_x000a_NB-budget matches PSB."/>
    <s v="NMB-7/7/16"/>
    <s v="_x000a_​NB-can't open contract attachment.  Purchasing authority is listed s a contract number but type of agreement says General Fund Grant Agreement. Double-check to see if this is right. No metrics listed, check the contract."/>
    <s v="_x000a_Can't open contract, please resend via email. Purchasing authority and type of agreement appear inconsistent, please explain. Can't see metrics. Need to confirm whether there are any relevant commissions. Dept. answers -  Contract renewal document saved in SharePoint, please try again. Type of agreement updated to Rider Agreement, column N updated._x000a_No metrics available as the initial contract in not available, please ask Purchasing._x000a_No relevant commissions."/>
    <s v="Item"/>
    <s v="sites/dmf/budget/Lists/NonProfit Tracker"/>
    <s v="Service Agreements"/>
  </r>
  <r>
    <n v="1"/>
    <s v="Northern Virginia Family Service (NVFS)"/>
    <s v="Early Head Start Program​"/>
    <s v="​Promotes healthy prenatal outcomes, enhances the development of very young children, and promotes healthy family functioning for children ages 4 weeks to 3 years old"/>
    <s v="Health/Counseling Services"/>
    <s v="DHS"/>
    <s v="Tabitha Kelly"/>
    <s v="General Fund"/>
    <s v="101.438200.56102.0000.4603.0000"/>
    <m/>
    <n v="28122"/>
    <n v="0"/>
    <n v="28122"/>
    <m/>
    <x v="0"/>
    <s v="_x000a_None_x000a_ "/>
    <s v="_x000a_​Internal Department Review"/>
    <s v="_x000a_7/1/16 - 6/30/17"/>
    <s v="FY13-14 - $27,028_x000a_FY15 - $27,298_x000a_FY16 - $27,844"/>
    <s v="FY 2004"/>
    <s v="FY17 - CPI Increase"/>
    <s v="_x000a_No"/>
    <s v="The center is required to meet the following criteria:  Head Start Performance Standards, Council of Accreditation of Agencies Serving Children and Families, Commonwealth of Virginia Minimum Standards for Licensed Child Care Standards and Arlington County child care licensing standards."/>
    <s v="None"/>
    <s v="None"/>
    <s v="Arlington children and families"/>
    <d v="2016-08-01T12:04:17"/>
    <s v="_x000a_https://arlingtonva.sharepoint.com/sites/dmf/budget/Other%20Budget%20Documents/NVFS%20Early%20Head%20Start.pdf"/>
    <s v="https://arlingtonva.sharepoint.com/sites/dmf/budget/Other%20Budget%20Documents/NVFS%20Early%20Head%20Start.pdf"/>
    <m/>
    <m/>
    <s v="Standard Form Agreement"/>
    <s v="Yes"/>
    <s v="Yes"/>
    <s v="_x000a_​NB-budget matches PSB."/>
    <s v="NMB-7/7/2016"/>
    <s v="_x000a_​NB-can't open agreement attachment."/>
    <m/>
    <s v="Item"/>
    <s v="sites/dmf/budget/Lists/NonProfit Tracker"/>
    <s v="Service Agreements"/>
  </r>
  <r>
    <n v="1"/>
    <s v="Northern Virginia Resource Center for the Deaf and Hard of Hearing"/>
    <s v="Case Management​"/>
    <s v="Provides information and referral, case management, advocacy, and education services to individuals in the Northern Virginia metropolitan area who are deaf and hard of hearing"/>
    <s v="Disability Services"/>
    <s v="CMO"/>
    <s v="Anthonia Sowho"/>
    <s v="Regional Contributions"/>
    <s v="101.456064.91104.0000.0000.0000"/>
    <m/>
    <n v="48354"/>
    <n v="0"/>
    <n v="48354"/>
    <m/>
    <x v="0"/>
    <s v="_x000a_Biennial application and request for proposal."/>
    <s v="​Application is reviewed by the Disability Advisory Commission."/>
    <s v="_x000a_7/1/16 - 6/30/17"/>
    <s v="FY10 - $48,426_x000a_FY11-12 - $47,942_x000a_FY13-16 - $48,354"/>
    <s v="FY 1992"/>
    <s v="FY13 - General service funding increase"/>
    <s v="Yes"/>
    <s v="Part-time outreach specialist provides a minimum of 16 hours per week; _x000a_# of information and education presentations at County non-profit, social service, government organizations, and County meetings.;_x000a_NVRC's will continue its extensive email and newsletter services;_x000a_NVRC must allocate funds for development of a program serving non-English speakers with hearing loss and to emergency preparedness issues."/>
    <s v="None"/>
    <s v="Disability Advisory Commission"/>
    <s v="The community, persons with disabilities; specifically persons with hearing impairments and their families"/>
    <d v="2016-07-28T08:51:31"/>
    <s v="_x000a_None"/>
    <m/>
    <m/>
    <m/>
    <s v="Exempt Purchase"/>
    <s v="No"/>
    <s v="No"/>
    <s v="_x000a_​NB-budget matches PSB under regionals."/>
    <s v="JWB-7/6"/>
    <m/>
    <s v="_x000a_Need agreement to attach "/>
    <s v="Item"/>
    <s v="sites/dmf/budget/Lists/NonProfit Tracker"/>
    <s v="Regional Contributions"/>
  </r>
  <r>
    <n v="1"/>
    <s v="NOVASalud"/>
    <s v="​HIV/AIDS and STI Education"/>
    <s v="Provide HIV/AIDS and Sexually Transmitted Infections prevention education, via the &quot;Face to Face&quot; program, in Arlington Public Schools (APS)"/>
    <s v="Health/Counseling Services"/>
    <s v="DHS"/>
    <s v="Errol Chin-Loy"/>
    <s v="General Fund"/>
    <s v="101.437405.55110.0000.1000.0000"/>
    <m/>
    <n v="0"/>
    <n v="25000"/>
    <n v="25000"/>
    <s v="16-045-X"/>
    <x v="3"/>
    <s v="A funding request is sent to department and/or County Board during the budget process."/>
    <s v="_x000a_​Board Award"/>
    <s v="_x000a_7/1/16 - 6/30/17"/>
    <s v="FY16 - $25,000"/>
    <s v="FY 2016"/>
    <s v="N/A"/>
    <s v="Yes"/>
    <s v="The contractor submits quarterly reports related to the performance criteria (which are listed from Page 8 - 11 of the contract):_x000a_ 1. Quarterly results for each performance criteria_x000a_ 2. Cumulative Results per criteria"/>
    <s v="None"/>
    <s v="None"/>
    <s v="Residents, Arlington Public Schools"/>
    <d v="2016-08-01T12:56:22"/>
    <s v="_x000a_Original Contract:https://arlingtonva.sharepoint.com/sites/dmf/budget/NonProfit%20Agreement%20Library/NOVASalud-PHD-DHS-%2016-045-X.pdf_x000a_Contract Renewal:https://arlingtonva.sharepoint.com/sites/dmf/budget/Lists/NonProfit%20Tracker/Attachments/61/16-045-X%20FY17%20Contract%20Renewal_AmendmentNo.1.pdf"/>
    <s v="https://arlingtonva.sharepoint.com/sites/dmf/budget/NonProfit%20Agreement%20Library/NOVASalud-PHD-DHS-%2016-045-X.pdf"/>
    <s v="https://arlingtonva.sharepoint.com/sites/dmf/budget/Lists/NonProfit%20Tracker/Attachments/61/16-045-X%20FY17%20Contract%20Renewal_AmendmentNo.1.pdf"/>
    <m/>
    <s v="Sole Source"/>
    <s v="Yes"/>
    <s v="Yes"/>
    <s v="_x000a_​$0 budget in PSB. DHS using savings in base budget to accommodate request."/>
    <s v="NMB/07/08/2016"/>
    <s v="_x000a_​NB-contract renewal attached only, no metrics to see. Metric column has same info as Arl Pediatric Center.  Check to see if this a typo. Purchasing authority says Sole Source, but should this be a general fund grant agreement instead since the Board specifically chose to budget these funds?"/>
    <s v="_x000a_​NB-Metric column has same info as Arl Pediatric Center.  Check to see if this a typo. No, both are the same."/>
    <s v="Item"/>
    <s v="sites/dmf/budget/Lists/NonProfit Tracker"/>
    <s v="Other Discretionary Grant Funding"/>
  </r>
  <r>
    <n v="1"/>
    <s v="Offender Aid &amp; Restoration (OAR)"/>
    <s v="​Offender Aid &amp; Restoration (OAR)"/>
    <s v="​Community-based corrections and rehabilitation services to adult offenders and ex-offenders as well as community service placement and supervision for juveniles and adults"/>
    <s v="Health/Counseling Services"/>
    <s v="Sheriff"/>
    <s v="Patti Richards"/>
    <s v="Regional Contributions"/>
    <s v="101.456022.91104.0000.0000.0000"/>
    <m/>
    <n v="456145"/>
    <n v="0"/>
    <n v="456145"/>
    <s v="Exempt Purchase"/>
    <x v="0"/>
    <s v="_x000a_A funding request is sent to department and the County Board during the budget process._x000a_"/>
    <s v="_x000a_​Internal Department Review"/>
    <s v="_x000a_7/1/16 - 6/30/17"/>
    <s v="FY09-12 - $416,187_x000a_FY13-14 - $414,005_x000a_FY15-16 - $456,145"/>
    <s v="FY 1994"/>
    <s v="FY15 -  the County Board added an Increase of 42,140 to support an increase in program demand"/>
    <s v="_x000a_No"/>
    <s v="None"/>
    <s v="None"/>
    <s v="None"/>
    <s v="Current offenders, ex-offenders, their families and the community as a whole"/>
    <d v="2016-08-01T12:53:22"/>
    <s v="_x000a_None"/>
    <m/>
    <m/>
    <m/>
    <s v="None"/>
    <s v="Yes"/>
    <s v="No"/>
    <s v="_x000a_​FY17 PSB budget is $465,154."/>
    <s v="JWB-7/6"/>
    <m/>
    <s v="_x000a_Needs performance metrics and agreement, needs lobbying efforts"/>
    <s v="Item"/>
    <s v="sites/dmf/budget/Lists/NonProfit Tracker"/>
    <s v="Regional Contributions"/>
  </r>
  <r>
    <n v="1"/>
    <s v="Offender Aid &amp; Restoration (OAR)"/>
    <s v="​Returning Citizens Employment Program (RCEP)"/>
    <s v="​Provide employment support to individuals pre-release (while they are still incarcerated) and post-release (within the first year after incarceration)"/>
    <s v="Education/Job Training"/>
    <s v="CPHD"/>
    <s v="Caitlin Jones"/>
    <s v="Community Development Fund"/>
    <s v="206.456300.72405.0000.0642.C180"/>
    <s v="Use of County Space"/>
    <n v="0"/>
    <n v="25000"/>
    <n v="25000"/>
    <m/>
    <x v="0"/>
    <s v="​Applied to the Community Development Fund"/>
    <s v="CDCAC"/>
    <s v="_x000a_7/1/16 - 6/30/17"/>
    <s v="FY10-11 - $20,000_x000a_FY12 - $24,042_x000a_FY13 - $31,000_x000a_FY14 - $0 (did not apply)_x000a_FY15-16 - $20,000"/>
    <s v="FY 2008"/>
    <s v="FY15 - More applications than available funding, so funding was reduced &amp; switched from CSBG to CDBG"/>
    <s v="Yes"/>
    <s v="# clients enrolled in the program_x000a_# clients who take employment-focused courses in ACDF_x000a_# clients who secure employment as a result of participating in the program_x000a_% of clients satisfied with the program"/>
    <s v="None"/>
    <s v="Community Development Citizens Advisory Committee"/>
    <s v="Current offenders, ex-offenders, their families and the community as a whole"/>
    <d v="2016-08-01T11:19:49"/>
    <s v="https://arlingtonva.sharepoint.com/sites/dmf/budget/Lists/NonProfit%20Tracker/Attachments/11/OAR%20FY16.pdf_x000a_ "/>
    <s v="https://arlingtonva.sharepoint.com/sites/dmf/budget/Lists/NonProfit%20Tracker/Attachments/11/OAR%20FY16.pdf"/>
    <m/>
    <m/>
    <s v="General Fund Grant Agreement"/>
    <s v="Yes"/>
    <s v="Yes"/>
    <s v="_x000a_​NB-budget matches the FY17 CD Fund table; money is budgeted to task after adoption."/>
    <s v="NMB-07/07/2016"/>
    <s v="_x000a_​NB-need to follow-up on OAR space in CSW. May need to change wording for FY 2014 under the funding history. Metrics in agreement are slightly different than the tracker. Have they recently been updated? What is ACDF3, is that the Jail? Community stakeholders reads like an impact statement."/>
    <s v="_x000a_for funding history in FY 2014- say application was not received.  ; switch organizations that serve ex-offenders into stakeholders column; for commissions see workforce investment board;  faith community, business community"/>
    <s v="Item"/>
    <s v="sites/dmf/budget/Lists/NonProfit Tracker"/>
    <s v="Community Development Fund"/>
  </r>
  <r>
    <n v="1"/>
    <s v="Offender Aid &amp; Restoration (OAR)"/>
    <s v="Skills Program"/>
    <s v="Trains inmates to become productive and responsible citizens. The curriculum focuses on technical and career skills to improve a person's employability and work habits for successful employment"/>
    <s v="Education/Job Training"/>
    <s v="Sheriff"/>
    <s v="Patti Richards"/>
    <s v="In-Kind Contribution"/>
    <s v="799 434100 22301 0000 0000 8042"/>
    <m/>
    <n v="0"/>
    <n v="0"/>
    <n v="0"/>
    <s v="Exempt Purchase"/>
    <x v="0"/>
    <s v="Organization contacts department staff directly"/>
    <s v="_x000a_​Internal Department Review"/>
    <s v="_x000a_7/1/16 - 6/30/17"/>
    <s v="N/A"/>
    <s v="FY 2010"/>
    <s v="N/A"/>
    <s v="_x000a_No"/>
    <s v="None"/>
    <s v="None"/>
    <s v="None"/>
    <s v="Inmates"/>
    <d v="2016-08-01T12:53:13"/>
    <s v="_x000a__x000a__x000a__x000a_https://arlingtonva.sharepoint.com/sites/dmf/budget/Lists/NonProfit%20Tracker/Attachments/11/OAR%20FY16.pdf"/>
    <s v="https://arlingtonva.sharepoint.com/sites/dmf/budget/Lists/NonProfit%20Tracker/Attachments/11/OAR%20FY16.pdf"/>
    <m/>
    <m/>
    <s v="General Fund Grant Agreement"/>
    <s v="Yes"/>
    <s v="No"/>
    <s v="_x000a_​NB-trust &amp; agency account-not budgeted."/>
    <s v="NMB-07/11/2016"/>
    <m/>
    <s v="_x000a_​NB-how much is spent annually for these services?  SIther any formal agreement? if so, what type? What about metrics?"/>
    <s v="Item"/>
    <s v="sites/dmf/budget/Lists/NonProfit Tracker"/>
    <s v="In-Kind Contribution"/>
  </r>
  <r>
    <n v="1"/>
    <s v="Phoenix Bikes "/>
    <s v="​Phoenix Bikes"/>
    <s v="​Educate youth in bike maintenance and repair, promote bicycling in the county, and build the community"/>
    <s v="Recreation"/>
    <s v="DPR"/>
    <s v="Laura Lazour"/>
    <s v="General Fund"/>
    <s v="101.457300.88110.0000.0000.0000"/>
    <s v="Use of County Space"/>
    <n v="8000"/>
    <n v="0"/>
    <n v="8000"/>
    <m/>
    <x v="0"/>
    <s v="_x000a_​Lobbied the Board for funding in FY 2008.   Original name of the program was Community Spokes."/>
    <s v="Board Award"/>
    <s v="_x000a_7/1/16 - 6/30/17"/>
    <s v="FY10-16 - $8,000"/>
    <s v="FY 2008"/>
    <s v="N/A"/>
    <s v="_x000a_No"/>
    <s v="None"/>
    <s v="None"/>
    <s v="_x000a_Parks and Recreation Commission"/>
    <s v="County Youth and the  Bicycling Community"/>
    <d v="2016-07-28T10:11:01"/>
    <s v="_x000a_https://arlingtonva-my.sharepoint.com/personal/rschmitt_arlingtonva_us/Documents/Non-Profit%20Tracker%20Support/MOU%20Phoenix%20Bikes%20-%20Signed%202014.pdf"/>
    <s v="https://arlingtonva-my.sharepoint.com/personal/rschmitt_arlingtonva_us/Documents/Non-Profit%20Tracker%20Support/MOU%20Phoenix%20Bikes%20-%20Signed%202014.pdf"/>
    <m/>
    <m/>
    <s v="Memorandum of Understanding"/>
    <s v="Yes"/>
    <s v="Yes"/>
    <s v="_x000a_​NB-FY17 PSB budget is $7,950."/>
    <s v="JWB-7/6"/>
    <s v="_x000a_Original MOA signed by SPREC Director. Non-profit has grown since then and a new MOA signed by County Manager is needed. "/>
    <m/>
    <s v="Item"/>
    <s v="sites/dmf/budget/Lists/NonProfit Tracker"/>
    <s v="Other Discretionary Grant Funding"/>
  </r>
  <r>
    <n v="1"/>
    <s v="Phoenix Houses of the Mid-Atlantic (Former Vanguard)"/>
    <s v="​Transitional Residential Substance Abuse Services/Other Facilities"/>
    <s v="​Phoenix House: Residential substance abuse treatment program focusing on male clients with chronic addictions and  a host of related server problems.  _x000a_Nuevo Dia:  Residential and transitional substance abuse treatment program for monolingual Spanish-speaking adults._x000a_Demeter House: Residential substance abuse treatment program focusing on women, including those who are  pregnant, have custody of their children or the ability to regain custody following successful treatment."/>
    <s v="Health/Counseling Services"/>
    <s v="DHS"/>
    <s v="Joe Bullock"/>
    <s v="General Fund"/>
    <s v="101.456000.52205.0000.4302.3521_x000a_101.456000.52205.0000.1000.3521_x000a_101.456000.52205.0000.4307.3521_x000a_101.456000.52205.0000.4300.3521_x000a_101.456000.52205.0000.4304.3521"/>
    <m/>
    <n v="650326"/>
    <n v="0"/>
    <n v="650326"/>
    <s v="110-11-1"/>
    <x v="2"/>
    <s v="_x000a_​RFP"/>
    <s v="RFP"/>
    <s v="_x000a_7/1/16 - 6/30/17"/>
    <s v="FY13-14 - $682,104_x000a_FY15 - $671,975_x000a_FY16 - $643,887"/>
    <s v="FY 2013"/>
    <s v="FY17 - CPI increase"/>
    <s v="Yes"/>
    <s v="Clinicians monitor process of clients and ensure facilities meet County standards."/>
    <s v="None"/>
    <s v="_x000a_Community Services Board"/>
    <s v="Community Service Board (CSB), Behavioral Health Division (BHD) clients"/>
    <d v="2016-08-01T12:50:15"/>
    <s v="_x000a_https://arlingtonva.sharepoint.com/sites/dmf/budget/Lists/NonProfit%20Tracker/Attachments/29/110-11-1_16.pdf"/>
    <s v="https://arlingtonva.sharepoint.com/sites/dmf/budget/Lists/NonProfit%20Tracker/Attachments/29/110-11-1_16.pdf"/>
    <m/>
    <m/>
    <s v="Competitively Bid Contract"/>
    <s v="Yes"/>
    <s v="Yes"/>
    <s v="_x000a_​NB-FY17 PSB budget lines only add up to $649,745."/>
    <s v="NMB-07/08/2016"/>
    <s v="_x000a_​NB-nonprofit program name and program descriptions are reversed in the spreadsheet. Probably also need to be trimmed down a bit (7/6/16). May need to split this one into three entried for three different programs.  Last funding increase explanation does not make sense. Notice of renewal is attached, not full agreement. No vendor metrics, but clinician monitor patient progress."/>
    <s v="_x000a_​NMB-check on budget. Dept. answer - Last time funding amount adjusted has been modified. Additional codes have been added. It is one organization but 3 different programs under the same contract. Splitting into separate lines would be artificial, as funds can be routed from one program into another depending on yearly demand. Instead it is more meaningful to look at the budget as a block with multiple funding streams. The programs administered are Demeter, Nuevo Dia, and Phoenix. Independence House is under a separate contract, with a specific budget. As such, I split it out. No other relevant commissions."/>
    <s v="Item"/>
    <s v="sites/dmf/budget/Lists/NonProfit Tracker"/>
    <s v="Service Agreements"/>
  </r>
  <r>
    <n v="1"/>
    <s v="Phoenix Houses of the Mid-Atlantic (Former Vanguard)"/>
    <s v="​Transitional Residential Substance Abuse Services/Independence House"/>
    <s v="Independence House: Transitional/residential  substance abuse services program which helps prepare clients to re-enter the  world. For men and women in the early stages of recovery who have just  completed a primary residential treatment program."/>
    <s v="Health/Counseling Services"/>
    <s v="DHS"/>
    <s v="Joe Bullock"/>
    <s v="General Fund"/>
    <s v="101.456000.52205.0000.1000.3551 101.456000.52205.0000.3300.3551            "/>
    <m/>
    <n v="229048"/>
    <n v="0"/>
    <n v="229048"/>
    <s v="714-12"/>
    <x v="2"/>
    <s v="_x000a_​RFP"/>
    <s v="RFP"/>
    <s v="_x000a_7/1/16 - 6/30/17"/>
    <s v="​FY13-16 - $229,048"/>
    <s v="FY 2013"/>
    <s v="_x000a_​N/A"/>
    <s v="Yes"/>
    <s v="Clinicians monitor process of clients and ensure facilities meet County standards."/>
    <s v="None"/>
    <s v="_x000a_​Community Services Board"/>
    <s v="Community Services Board, Behavioral Health Division clients"/>
    <d v="2016-07-27T16:50:00"/>
    <s v="_x000a_https://arlingtonva.sharepoint.com/sites/dmf/budget/NonProfit%20Agreement%20Library/Phoenix%20Houses%20of%20the%20Mid-Atlantic%20(former%20Vanguard)-Phoenix%20Houses-DHS-110-11-1_16.pdf"/>
    <s v="https://arlingtonva.sharepoint.com/sites/dmf/budget/NonProfit%20Agreement%20Library/Phoenix%20Houses%20of%20the%20Mid-Atlantic%20(former%20Vanguard)-Phoenix%20Houses-DHS-110-11-1_16.pdf"/>
    <m/>
    <m/>
    <s v="Competitively Bid Contract"/>
    <s v="Yes"/>
    <s v="No"/>
    <m/>
    <s v="NMB-07/25/16"/>
    <m/>
    <s v="_x000a_​requesting agreement from purchasing; lined added to split out Independence House from rest of Phoenix house services because it is under a different contract and has a separate budget."/>
    <s v="Item"/>
    <s v="sites/dmf/budget/Lists/NonProfit Tracker"/>
    <s v="Service Agreements"/>
  </r>
  <r>
    <n v="1"/>
    <s v="PRS Inc./ Crisis Link"/>
    <s v="​Emergency Telephone Service"/>
    <s v="Provides a 24-hour, 365 days per year, confidential listening and referral hotline that is designed to provide immediate services to persons in crisis at no cost"/>
    <s v="Health/Counseling Services"/>
    <s v="DHS"/>
    <s v="Diane Alvira"/>
    <s v="Regional Contributions"/>
    <s v="101.456032.91104.0000.0000.0000"/>
    <s v="_x000a_​"/>
    <n v="130526"/>
    <n v="0"/>
    <n v="130526"/>
    <s v="203-11"/>
    <x v="0"/>
    <s v="A funding request is sent to the department during the budget process. Organization may choose to contact and/or submit a funding request to the County Board."/>
    <s v="Regional Contribution"/>
    <s v="_x000a_7/1/16 - 6/30/17"/>
    <s v="FY13-14 - $129,234_x000a_FY15-16 - $130,526"/>
    <s v="FY 2002"/>
    <s v="FY15- increase of $1,292 to continue services"/>
    <s v="Yes"/>
    <s v="_x000a_# of calls, _x000a_call location, _x000a_types of calls, _x000a_call handling rate, _x000a_and the demographics of callers."/>
    <s v="None"/>
    <s v="_x000a_​Community Services Board"/>
    <s v="People in crisis in need of therapeutic intervention through telephone"/>
    <d v="2016-07-28T14:55:57"/>
    <s v="_x000a_ Original Contract:https://arlingtonva.sharepoint.com/sites/dmf/budget/NonProfit%20Agreement%20Library/PRS%20Inc-Crisis%20Link-Emergency%20Telephone%20Services-DHS-EID-203-11%20formerly%20236-07.pdf_x000a_Contract Renewal:https://arlingtonva.sharepoint.com/sites/dmf/budget/Other%20Budget%20Documents/PRS%20Inc.%20203-11%20FY17%20Contract%20Renewal.pdf"/>
    <s v="https://arlingtonva.sharepoint.com/sites/dmf/budget/NonProfit%20Agreement%20Library/PRS%20Inc-Crisis%20Link-Emergency%20Telephone%20Services-DHS-EID-203-11%20formerly%20236-07.pdf"/>
    <s v="https://arlingtonva.sharepoint.com/sites/dmf/budget/Other%20Budget%20Documents/PRS%20Inc.%20203-11%20FY17%20Contract%20Renewal.pdf"/>
    <m/>
    <s v="General Fund Grant Agreement"/>
    <s v="Yes"/>
    <s v="Yes"/>
    <s v="_x000a_​NB-budget matches PSB."/>
    <s v="JWB-7/6"/>
    <s v="_x000a_​NB-contract renewal attached only, no metrics provided, budget increased in FY 2015 and not FY 2014."/>
    <m/>
    <s v="Item"/>
    <s v="sites/dmf/budget/Lists/NonProfit Tracker"/>
    <s v="Regional Contributions"/>
  </r>
  <r>
    <n v="1"/>
    <s v="PRS, Inc."/>
    <s v="Job Avenue Program"/>
    <s v="Provides contract labor to assist the Job Avenue program in supportive employment services for Arlington clients with mental illness"/>
    <s v="Education/Job Training"/>
    <s v="DHS"/>
    <s v="Jose Campos"/>
    <s v="General Fund"/>
    <s v="101.456000.52155.0000.0000.1460_x000a_101.456000.52155.0000.3300.1465_x000a_101.456000.52152.0000.3108.1730"/>
    <m/>
    <n v="267391"/>
    <n v="0"/>
    <n v="267391"/>
    <s v="464-10"/>
    <x v="2"/>
    <s v="RFP"/>
    <s v="RFP"/>
    <s v="_x000a_7/1/16 - 6/30/17"/>
    <s v="FY13 - $237,916_x000a_FY14 - $260,113_x000a_FY15-16 - $267,391"/>
    <s v="FY 2013"/>
    <s v="FY15 - increase in services provided"/>
    <s v="Yes"/>
    <s v="Case managers monitor clients beginning with  job placement and throughout employment."/>
    <s v="None"/>
    <s v="_x000a_Community Services Board"/>
    <s v="Community Service Board (CSB), Behavioral Health Division (BHD) clients"/>
    <d v="2016-08-01T13:15:50"/>
    <s v="_x000a_https://arlingtonva.sharepoint.com/sites/dmf/budget/Lists/NonProfit%20Tracker/Attachments/85/464-10A4.pdf"/>
    <s v="https://arlingtonva.sharepoint.com/sites/dmf/budget/Lists/NonProfit%20Tracker/Attachments/85/464-10A4.pdf"/>
    <m/>
    <m/>
    <s v="Competitively Bid Contract"/>
    <s v="Yes"/>
    <s v="Yes"/>
    <s v="_x000a_​NB-FY17 PSB budget  totals $369,687 for all ACCs provided."/>
    <s v="NMB-07/08/2016"/>
    <s v="_x000a_NB-program name needs to be trimmed down and may need to edit description of services (contract labor needs to be explained). It looks like it was pulled directly from their website (7/6/16). Only contract amendment attached, no metric included."/>
    <s v="_x000a_​have reached out to purchasing for contract."/>
    <s v="Item"/>
    <s v="sites/dmf/budget/Lists/NonProfit Tracker"/>
    <s v="Service Agreements"/>
  </r>
  <r>
    <n v="1"/>
    <s v="Rebuilding Together/Arlington/Fairfax/Falls Church"/>
    <s v="​Volunteer Home Repair"/>
    <s v="Staff and related costs to manage a single-family home repair program for seniors and persons with disabilities.  Volunteers conduct energy audits and repair houses owned and occupied by low and moderate income persons"/>
    <s v="Housing"/>
    <s v="CPHD"/>
    <s v="Caitlin Jones"/>
    <s v="Community Development Fund"/>
    <s v="206.456300.72405.0000.0642.6HRT"/>
    <m/>
    <n v="0"/>
    <n v="70000"/>
    <n v="70000"/>
    <m/>
    <x v="0"/>
    <s v="​Applied to the Community Development Fund"/>
    <s v="CDCAC &amp; CPHD"/>
    <s v="_x000a_7/1/16 - 6/30/17"/>
    <s v="FY10-12 -$41,000_x000a_FY13 - $71,000_x000a_FY14-16 - $70,000"/>
    <s v="FY 1999"/>
    <s v="FY13 - volunteer home repair staff who worked for RPJ separated from the organization to incorporate as a separate, independent organization.  they required additional start up money."/>
    <s v="Yes"/>
    <s v="# low and very low-income units repaired and modified to make it a safe and healthy home_x000a_% of homeowners satisfied with work as measured by customer satisfaction survey_x000a_% of Lead Based Paint units achieving clearance_x000a_% of homeowners who have remained in their homes after two years_x000a_# volunteers recruited for Arlington projects_x000a_$ value of skilled volunteers_x000a_$ value of unskilled/novice volunteers_x000a_Community Development Fund cost per unit"/>
    <s v="None"/>
    <s v="Community Development Citizens Advisory Committee;_x000a_Citizens Advisory Commission on Housing"/>
    <s v="Senior homeowners, group home residents"/>
    <d v="2016-08-01T13:23:07"/>
    <s v="_x000a_https://arlingtonva.sharepoint.com/sites/dmf/budget/_layouts/15/WopiFrame.aspx?sourcedoc={941875c9-48ed-42e3-8c3b-30b60622e552}&amp;action=default_x000a_https://arlingtonva.sharepoint.com/sites/dmf/budget/Lists/NonProfit%20Tracker/Attachments/4/REBUILDING%20TOGETHER%20-%20ARL-FFX-FCH.pdf_x000a_https://arlingtonva.sharepoint.com/sites/dmf/budget/_layouts/15/WopiFrame.aspx?sourcedoc={ea2be5d5-d163-49a9-8473-9da0c5dd75f8}&amp;action=default"/>
    <s v="/sites/DMF/budget/Lists/NonProfit%20Tracker/Attachments/4/REBUILDING%20TOGETHER%20-%20ARL-FFX-FCH.pdf"/>
    <m/>
    <m/>
    <s v="General Fund Grant Agreement"/>
    <s v="Yes"/>
    <s v="Yes"/>
    <s v="_x000a_​NB-budget matches FY17 CD Fund table.  money will be budgeted to task during FY 2017."/>
    <s v="NMB-07/07/2016"/>
    <s v="_x000a_​NB-formatting issues with funding history. NB removed links to score sheet and budget layout because no other CPHD nonprofits had these attached."/>
    <s v="_x000a_​NB-Budget was increased in FY 2013 to include start-up costs for a group that peeled off RPJ.  Why hasn't the budget been reduced to pull out the start-up funds? The nonprofits CDCAC scoresheet has no scores listed.  Per Susann - They were able to operate on a leaner budget when they were using space in RPJ's offices in a church bsmt.  Now they have to rent their own space.  I guess they haven't been able to raise more $ for their operating costs.  This was a jane eboch deal."/>
    <s v="Item"/>
    <s v="sites/dmf/budget/Lists/NonProfit Tracker"/>
    <s v="Community Development Fund"/>
  </r>
  <r>
    <n v="1"/>
    <s v="Recovery Program Solutions"/>
    <s v="Peer-Run/Consumer-Operated Recovery Program"/>
    <s v="The center is staffed with peers to help those experiencing mental health, substance abuse and homelessness"/>
    <s v="Health/Counseling Services"/>
    <s v="DHS"/>
    <s v="Lizabeth Schuch"/>
    <s v="General Fund"/>
    <s v="101.456000.52152.0000.3108.1730"/>
    <m/>
    <n v="148550"/>
    <n v="0"/>
    <n v="148550"/>
    <s v="631-13"/>
    <x v="1"/>
    <s v="RFP (Rider)"/>
    <s v="RFP"/>
    <s v="_x000a_7/1/16 - 6/30/17"/>
    <s v="FY14 - $144,199_x000a_FY15 - $147,079_x000a_FY16 - $148,550"/>
    <s v="FY 2014"/>
    <s v="_x000a_FY16 - CPI increase"/>
    <s v="Yes"/>
    <s v="Program manager conducts training and works with the organization to facilitate recovery effort for clients. ​They evaluate the progress of the clients through site visits and coordination."/>
    <s v="None"/>
    <s v="_x000a_Community Services Board"/>
    <s v="Community Service Board (CSB), Behavioral Health Division (BHD) clients"/>
    <d v="2016-08-01T12:51:17"/>
    <s v="_x000a_https://arlingtonva.sharepoint.com/sites/dmf/budget/Lists/NonProfit%20Tracker/Attachments/32/Amendment%208.pdf"/>
    <s v="https://arlingtonva.sharepoint.com/sites/dmf/budget/Lists/NonProfit%20Tracker/Attachments/32/Amendment%208.pdf"/>
    <m/>
    <m/>
    <s v="Rider"/>
    <s v="Yes"/>
    <s v="Yes"/>
    <s v="_x000a_​NB-budget matches PSB."/>
    <s v="7/8/2016"/>
    <s v="_x000a_​NB-Nonprofit program name needs to be condensed. Type of agreement field is blank, but proposal evaluation metriod says RFP. How does department evaluate nonprofit. Last time funding was changed answer needs to be reviewed. Explanation under metrics is a bit vague. contract vehicle is a Fairfax rider, only the renewal page is attached."/>
    <m/>
    <s v="Item"/>
    <s v="sites/dmf/budget/Lists/NonProfit Tracker"/>
    <s v="Service Agreements"/>
  </r>
  <r>
    <n v="1"/>
    <s v="Reevesland Learning Center (RLC)"/>
    <s v="​RLC Educational Garden Program - Lawns2Lettuce4Lunch"/>
    <s v="​Operation/support of RLC Lawns2Lettuce4Lunch demonstration at gardens and DPR coordination with HALRB"/>
    <s v="Recreation"/>
    <s v="DPR"/>
    <s v="Lyndell Core"/>
    <s v="In-Kind Contribution"/>
    <s v="N/A"/>
    <s v="_x000a_​DPR park space and initial supply support such as mulch."/>
    <n v="0"/>
    <n v="0"/>
    <n v="0"/>
    <m/>
    <x v="0"/>
    <s v="Organization contacts department staff directly"/>
    <s v="_x000a_​Internal Department Review"/>
    <s v="_x000a_7/1/16 - 6/30/17"/>
    <s v="N/A"/>
    <s v="FY 2011"/>
    <s v="N/A"/>
    <s v="_x000a_No"/>
    <s v="None"/>
    <s v="N/A"/>
    <s v="None"/>
    <s v="RLC, HALRB, and residents who attend these programs.​"/>
    <d v="2016-07-28T11:17:14"/>
    <s v="_x000a_https://arlingtonva-my.sharepoint.com/personal/rschmitt_arlingtonva_us/Documents/Non-Profit%20Tracker%20Support/Reevesland%20MOU%20(CB-APPROVED).pdf"/>
    <s v="https://arlingtonva.sharepoint.com/sites/dmf/budget/_layouts/15/guestaccess.aspx?guestaccesstoken=yABb1oi7qTAUPiV8UaLf7ooaQJlkp1TNapzDLrWcbbY%3d&amp;docid=2_1ea89aa12fea54817b8882d802458b410&amp;rev=1"/>
    <m/>
    <m/>
    <s v="Memorandum of Understanding"/>
    <s v="No"/>
    <s v="Yes"/>
    <s v="_x000a_​NB-in-kind services, n/a."/>
    <s v="JWB-7/6"/>
    <s v="_x000a_What is HALRB?- What park space is offered? Can we offer more description on the supplies offered,"/>
    <m/>
    <s v="Item"/>
    <s v="sites/dmf/budget/Lists/NonProfit Tracker"/>
    <s v="In-Kind Contribution"/>
  </r>
  <r>
    <n v="1"/>
    <s v="Resources for Independence of Virginia"/>
    <s v="​Residential support services for intellectually disabled"/>
    <s v="_x000a_​Congregate and in-home residential services to individuals with intellectual and developmental disabilities."/>
    <s v="Disability Services"/>
    <s v="DHS"/>
    <s v="Jennifer McKinney Acheson"/>
    <s v="General Fund"/>
    <s v="101.456000.53208.0000.0000.M581"/>
    <m/>
    <n v="140184"/>
    <n v="0"/>
    <n v="140184"/>
    <s v="517-12"/>
    <x v="2"/>
    <s v="_x000a_​RFP"/>
    <s v="RFP"/>
    <s v="_x000a_7/1/16 - 6/30/17"/>
    <s v="​FY13-14 - $138,796_x000a_FY15-16 - $140,184"/>
    <s v="FY 2011"/>
    <s v="FY15 - COLA"/>
    <s v="Yes"/>
    <s v="-individual support plans_x000a_-person-centered reviews_x000a_-incident reports_x000a_-qualitative outcome data_x000a_-citizen complaints_x000a_-monthly data for in-home Services_x000a_-licensure and corrective action plans"/>
    <s v="None"/>
    <s v="Disability Advisory Commission;_x000a_Commission on Aging; _x000a_Community Services Board"/>
    <s v="County residents with intellectual disabilities"/>
    <d v="2016-08-01T13:17:24"/>
    <s v="_x000a_https://arlingtonva.sharepoint.com/sites/dmf/budget/Lists/NonProfit%20Tracker/Attachments/97/517-12.pdf_x000a_https://arlingtonva.sharepoint.com/sites/dmf/budget/Lists/NonProfit%20Tracker/Attachments/97/RIVA%20Renewal%20Contract%20No%20%20517-12%20FY16.pdf"/>
    <s v="https://arlingtonva.sharepoint.com/sites/dmf/budget/Lists/NonProfit%20Tracker/Attachments/97/517-12.pdf"/>
    <s v="https://arlingtonva.sharepoint.com/sites/dmf/budget/Lists/NonProfit%20Tracker/Attachments/97/RIVA%20Renewal%20Contract%20No%20%20517-12%20FY16.pdf"/>
    <m/>
    <s v="Competitively Bid Contract"/>
    <s v="Yes"/>
    <s v="Yes"/>
    <s v="_x000a_​$0 budget in PSB."/>
    <s v="NMB-07/11/2016"/>
    <s v="_x000a_​NB-for metrics, section  VI (reporting requirements) on page 34 of the contract pdf."/>
    <s v="_x000a_​NB-ask about budget location. Dept  answer - The ACCs entered are where the expenses are charged, all budget is currently maintained in 101.456000.53208.0.0.0. The task M581 is used for the electronic health record reporting."/>
    <s v="Item"/>
    <s v="sites/dmf/budget/Lists/NonProfit Tracker"/>
    <s v="Service Agreements"/>
  </r>
  <r>
    <n v="1"/>
    <s v="Service Source"/>
    <s v="​Vocational/Habilitation Services"/>
    <s v="​Day support and employment services for individuals with mental illness and intellectual disabilities"/>
    <s v="Disability Services"/>
    <s v="DHS"/>
    <s v="La Voice Reid"/>
    <s v="General Fund"/>
    <s v="101.456000.53206.0000.0000.M425_x000a_101.456000.53206.0000.0000.M460_x000a_101.456000.53206.0000.0000.M430_x000a_101.456000.53206.0000.0000.M465_x000a_101.456000.53206.0000.4440.M425"/>
    <m/>
    <n v="757500"/>
    <n v="0"/>
    <n v="757500"/>
    <s v="16-323-7-R"/>
    <x v="1"/>
    <s v="_x000a_​RFP (Rider)"/>
    <s v="RFP"/>
    <s v="_x000a_4/1/16-6/30/17​"/>
    <s v="​FY13-14 - $710,328_x000a_FY15 - $742,647_x000a_FY16 - $757,500"/>
    <s v="FY 2009"/>
    <s v="FY16 - rate increase for services"/>
    <s v="Yes"/>
    <s v="- monthly state performance utilization reports and referral reports_x000a_-quarterly individual service plan progress reports_x000a_-annual outcome measures report_x000a_-critical incident reports and internal investigation reports as they occur"/>
    <s v="None"/>
    <s v="Disability Advisory Commission;_x000a_Commission on Aging; _x000a_Community Services Board"/>
    <s v="County residents with intellectual disabilities"/>
    <d v="2016-08-01T13:13:39"/>
    <s v="_x000a_https://arlingtonva.sharepoint.com/sites/dmf/budget/Lists/NonProfit%20Tracker/Attachments/67/16-323-7-R%20%20Service%20Source%20Rider%20Agreement.pdf"/>
    <s v="https://arlingtonva.sharepoint.com/sites/dmf/budget/Lists/NonProfit%20Tracker/Attachments/67/16-323-7-R%20%20Service%20Source%20Rider%20Agreement.pdf"/>
    <m/>
    <m/>
    <s v="Competitively Bid Contract"/>
    <s v="Yes"/>
    <s v="Yes"/>
    <s v="_x000a_​NB-$0 budget in PSB."/>
    <s v="NMB-07/08/2016"/>
    <s v="_x000a_​NB-for metrics, do they mean refer to Section 7.4 of the original Fairfax agreement (performance accountability for all services-page 25 of the pdf)?"/>
    <s v="_x000a_​NB-ask Jim about the budget location. what does sheltered employment mean? Dept. Answer - The ACCs entered are where the expenses are charged, all budget is currently maintained in 101.456000.53206.0.0.0. The task M425 is used for the electronic health record reporting._x000a_Column N updated."/>
    <s v="Item"/>
    <s v="sites/dmf/budget/Lists/NonProfit Tracker"/>
    <s v="Service Agreements"/>
  </r>
  <r>
    <n v="1"/>
    <s v="Service Source"/>
    <s v="Aspiring. Skills. Determined."/>
    <s v="​Assisting individuals with autism spectrum disorder (ASD) in achieving improved self-sufficiency, quality of life and community integration through employment opportunities"/>
    <s v="Disability Services"/>
    <s v="CPHD"/>
    <s v="Caitlin Jones"/>
    <s v="Community Development Fund"/>
    <s v="206.456300.72405.0000.0642.6KSS"/>
    <m/>
    <n v="0"/>
    <n v="30000"/>
    <n v="30000"/>
    <m/>
    <x v="0"/>
    <s v="​Applied to the Community Development Fund"/>
    <s v="CDCAC"/>
    <s v="_x000a_7/1/16 - 6/30/17"/>
    <s v="FY16 - $30,000"/>
    <s v="FY 2016"/>
    <s v="_x000a_​N/A"/>
    <s v="Yes"/>
    <s v="# individuals participating in Soft Skills Club_x000a_- Situational assessments and work experiences: Individuals will receive situational assessments/work experiences_x000a_- Job development: Individuals will receive intensive job development services, marketing their strengths and abilities to local employers and opening doors to long-term employment opportunities_x000a_- Job placement: Individuals will be placed in community employment alongside individuals without disabilities, receive wages contributing to financial independence, and have access to job coaching leading to retention"/>
    <s v="None"/>
    <s v="Disability Advisory Commission; _x000a_Community Development Citizens Advisory Committee"/>
    <s v="Young people with autism spectrum disorders"/>
    <d v="2016-08-01T12:01:15"/>
    <s v="_x000a_https://arlingtonva.sharepoint.com/sites/dmf/budget/Lists/NonProfit%20Tracker/Attachments/12/service%20source%20FY16.pdf"/>
    <s v="https://arlingtonva.sharepoint.com/sites/dmf/budget/Lists/NonProfit%20Tracker/Attachments/12/service%20source%20FY16.pdf"/>
    <m/>
    <m/>
    <s v="General Fund Grant Agreement"/>
    <s v="Yes"/>
    <s v="Yes"/>
    <s v="_x000a_​NB-budget matches the FY17 CD Fund table; money is budgeted to task after adoption."/>
    <s v="NMB-07/07/16"/>
    <s v="_x000a_​NB- should we added APS and parents as stakeholders.  Add CSB to the committees tab? Metrics appear in the agreement but the tracker itself."/>
    <s v="_x000a_​NB-double-check on in-kind contributions, they said they weren't sure. Do we know why they got added in FY 2016, was it the first year they applied. YES, first year they applied."/>
    <s v="Item"/>
    <s v="sites/dmf/budget/Lists/NonProfit Tracker"/>
    <s v="Community Development Fund"/>
  </r>
  <r>
    <n v="1"/>
    <s v="Service Source"/>
    <s v="Community Integration Center"/>
    <s v="Day-based program that provides personal care and medical case management, person-centered activities, therapy, rehabilitation and employment programs for adults with intellectual and developmental disabilities"/>
    <s v="Disability Services"/>
    <s v="DHS"/>
    <s v="La Voyce Reid"/>
    <s v="General Fund"/>
    <s v="101.456000.53206.0000.0000.M425"/>
    <m/>
    <n v="110360"/>
    <n v="0"/>
    <n v="110360"/>
    <s v="290-10"/>
    <x v="2"/>
    <s v="_x000a_​RFP"/>
    <s v="RFP"/>
    <s v="_x000a_7/1/16 - 6/30/17"/>
    <s v="​FY13-14 - $209,477 _x000a_FY15 - $219,008 _x000a_FY16 - $110,360"/>
    <s v="FY 2013"/>
    <s v="_x000a_FY16 - reduced due to fewer participants in the program &amp; changed rate structure"/>
    <s v="Yes"/>
    <s v="See attachment CIC year 5 290-10A5 (FY14); sections II and III"/>
    <s v="None"/>
    <s v="Disability Advisory Commission; _x000a_Community Services Board"/>
    <s v="_x000a_Young adults with physical and intellectual disabilities"/>
    <d v="2016-08-01T13:13:47"/>
    <s v="_x000a_https://arlingtonva.sharepoint.com/sites/dmf/budget/Lists/NonProfit%20Tracker/Attachments/68/CIC%20year%205%20290-10%20A5%20(FY14).pdf_x000a_https://arlingtonva.sharepoint.com/sites/dmf/budget/Lists/NonProfit%20Tracker/Attachments/68/CIC%20month%20to%20month%20290-10.pdf "/>
    <s v="https://arlingtonva.sharepoint.com/sites/dmf/budget/Lists/NonProfit%20Tracker/Attachments/68/CIC%20year%205%20290-10%20A5%20(FY14).pdf"/>
    <s v="https://arlingtonva.sharepoint.com/sites/dmf/budget/Lists/NonProfit%20Tracker/Attachments/68/CIC%20month%20to%20month%20290-10.pdf "/>
    <m/>
    <s v="Competitively Bid Contract"/>
    <s v="Yes"/>
    <s v="Yes"/>
    <s v="_x000a_​NB-$0 budget in PSB."/>
    <s v="NMB-07/08/2016"/>
    <s v="_x000a_​NB-contract has been month to month since June 2014. Is this is the purchasing pipeline?"/>
    <s v="_x000a_​NB-why did contract reduce by half in FY 2015? Are the metrics refenced in section II and III on page 11 and 12 of the CIC 5 year pdf? Ask Jim about budget location. Dept Answer - It was reduced in FY15 due to fewer participants in the program, and a different rate structure (Service Source acquired Central Fairfax Day Support Svcs in FY14). The ACCs entered are where the expenses are charged, all budget is currently maintained in 101.456000.53206.0.0.0. The task M425 is used for the electronic health record reporting."/>
    <s v="Item"/>
    <s v="sites/dmf/budget/Lists/NonProfit Tracker"/>
    <s v="Service Agreements"/>
  </r>
  <r>
    <n v="1"/>
    <s v="Shirlington Employment and Education Center (SEEC)"/>
    <s v="​Day Laborers Program"/>
    <s v="​Support for SEEC staff and program support for services to day laborers congregating on South Four Mile Run Drive"/>
    <s v="Other"/>
    <s v="CPHD"/>
    <s v="Caitlin Jones"/>
    <s v="Community Development Fund"/>
    <s v="Program_x000a_101.456300.72401.0000.0000.6DSS Utilities for SEEC Office_x000a_101.456300.72401.0000.0000.6DSU "/>
    <s v="Use of County Space"/>
    <n v="0"/>
    <n v="222250"/>
    <n v="222250"/>
    <m/>
    <x v="0"/>
    <s v="_x000a_​Applied to the Community Development Fund then applied to the Board to increase general funding to the program in later years."/>
    <s v="_x000a_​CDCAC &amp; CPHD"/>
    <s v="_x000a_7/1/16 - 6/30/17"/>
    <s v="FY12 - $119,275_x000a_FY13 - $187,275_x000a_FY14-15 - $205,850 _x000a_FY16 - $205,550"/>
    <s v="FY 2003"/>
    <s v="FY14 - SEEC requested additional funding from the Board"/>
    <s v="Yes"/>
    <s v="# workers registered per month_x000a_# workers placed in jobs per month (workers may be duplicated)_x000a_# persons to receive GREEN housecleaning skills training per month_x000a_# workers finding permanent employment per month_x000a_# new employees registered per month_x000a_# employers seeking workers per month_x000a_# employers hiring permanent employees per month"/>
    <s v="None"/>
    <s v="Community Development Citizens Advisory Committee; _x000a_Alexandria/Arlington Regional Workforce Council"/>
    <s v="Day laborers, residents and business in the surrounding neighborhood"/>
    <d v="2016-08-01T12:16:07"/>
    <s v="_x000a_https://arlingtonva.sharepoint.com/sites/dmf/budget/Lists/NonProfit%20Tracker/Attachments/17/FY17%20SEEC%20agreement.pdf"/>
    <s v="https://arlingtonva.sharepoint.com/sites/dmf/budget/Lists/NonProfit%20Tracker/Attachments/17/FY17%20SEEC%20agreement.pdf"/>
    <m/>
    <m/>
    <s v="General Fund Grant Agreement"/>
    <s v="Yes"/>
    <s v="Yes"/>
    <s v="_x000a_​NB-budget matches the FY17 CD Fund table; money is budgeted to task after adoption."/>
    <s v="NMB-07/07/2016"/>
    <s v="_x000a_​NB-Purchasing authority listed as EP, but type of agreement is listed as sole source. Need to clarify inconsistency. Think some CDBG funding may e missing from FY 2012 in funding history (otherwise, it went down a lot that year). Link provided in committee column.  It is for Arlington/Alexandria Regional Workforce Council. Consider moving link to the  Additional Agreement Attachments column instead. Community stakeholders are really an impact statement.  Need to reword."/>
    <s v="_x000a_ This funding request is not approved through CDCAC.  Need clarification from purchasing, agreements may have expired"/>
    <s v="Item"/>
    <s v="sites/dmf/budget/Lists/NonProfit Tracker"/>
    <s v="Community Development Fund"/>
  </r>
  <r>
    <n v="1"/>
    <s v="St. John Community Services"/>
    <s v="​Intellectual Disability Support"/>
    <s v="​In-home support for individuals with intellectual disabilities"/>
    <s v="Disability Services"/>
    <s v="DHS"/>
    <s v="Jennifer McKinney Acheson"/>
    <s v="General Fund"/>
    <s v="101.456000.53208.0000.0000.M581_x000a_101.456000.53208.0000.4440.M581"/>
    <m/>
    <n v="153827"/>
    <n v="0"/>
    <n v="153827"/>
    <s v="155-10"/>
    <x v="2"/>
    <s v="_x000a_​RFP"/>
    <s v="RFP"/>
    <s v="_x000a_7/1/16 - 6/30/17"/>
    <s v="FY10 - $138,774_x000a_FY11 - $92,788_x000a_FY12 - $128,223_x000a_FY13 - $141,724_x000a_FY14 - $138,819_x000a_FY15 - $112,138_x000a_FY16 - $153,827"/>
    <s v="FY 2007"/>
    <s v="_x000a_Unknown"/>
    <s v="Yes"/>
    <s v="-individual consumer-specific report_x000a_-qualitative outcome data_x000a_-incident reports_x000a_-human rights reports_x000a_-licensure reports_x000a_-activity logs_x000a_-citizen complaints"/>
    <s v="None"/>
    <s v="Disability Advisory Commission;_x000a_Commission on Aging; _x000a_Community Services Board"/>
    <s v="County residents with intellectual disabilities receiving in-home support services"/>
    <d v="2016-08-01T13:17:30"/>
    <s v="_x000a_https://arlingtonva.sharepoint.com/sites/dmf/budget/Lists/NonProfit%20Tracker/Attachments/98/155-10%20St%20Johns.pdf_x000a_https://arlingtonva.sharepoint.com/sites/dmf/budget/Lists/NonProfit%20Tracker/Attachments/98/ST%20JOHNs%20COMMUNITY%20SVCS%20Contract%20No%20155-10A5%20FY16.pdf"/>
    <s v="https://arlingtonva.sharepoint.com/sites/dmf/budget/Lists/NonProfit%20Tracker/Attachments/98/155-10%20St%20Johns.pdf"/>
    <s v="https://arlingtonva.sharepoint.com/sites/dmf/budget/Lists/NonProfit%20Tracker/Attachments/98/ST%20JOHNs%20COMMUNITY%20SVCS%20Contract%20No%20155-10A5%20FY16.pdf"/>
    <m/>
    <s v="Competitvely Bid Contract"/>
    <s v="Yes"/>
    <s v="Yes"/>
    <s v="_x000a_​NB-$0 budget in PSB."/>
    <s v="NMB-07/11/2016"/>
    <s v="_x000a_​NB-ask about funding history. Reporting requirements appear on page of the renewal."/>
    <s v="_x000a_​NB-any more details about funding history."/>
    <s v="Item"/>
    <s v="sites/dmf/budget/Lists/NonProfit Tracker"/>
    <s v="Service Agreements"/>
  </r>
  <r>
    <n v="1"/>
    <s v="The Women's Home, Inc."/>
    <s v="Residential Substance Abuse Treatment Program"/>
    <s v="Provides a safe, structured, and stable living environment for recovering female alcoholics and addicts"/>
    <s v="Health/Counseling Services"/>
    <s v="DHS"/>
    <s v="Natasha Minocha"/>
    <s v="General Fund"/>
    <s v="101.456000.52205.0000.1000.3521_x000a_101.456000.52205.0000.1000.3551"/>
    <m/>
    <n v="3656"/>
    <n v="0"/>
    <n v="3656"/>
    <s v="297-13"/>
    <x v="2"/>
    <s v="RFP"/>
    <s v="RFP"/>
    <s v="_x000a_7/1/16 - 6/30/17"/>
    <s v="FY13 - $2,100_x000a_FY14-16 - $3,656"/>
    <s v="FY 2013"/>
    <s v="N/A"/>
    <s v="Yes"/>
    <s v="Client progress is reviewed by clinical management"/>
    <s v="None"/>
    <s v="_x000a_Community Services Board"/>
    <s v="Community Service Board (CSB), Behavioral Health Division (BHD) clients"/>
    <d v="2016-08-01T13:16:43"/>
    <s v="_x000a_None"/>
    <m/>
    <m/>
    <m/>
    <s v="Competitvely Bid Contract"/>
    <s v="Yes"/>
    <s v="No"/>
    <s v="_x000a_​NB-FY17 PSB budget is $2,753."/>
    <s v="NMB-07/11/16"/>
    <s v="_x000a_​NB-Add CSB to commission field. Ask purchasing for contract. Switch program name and program description."/>
    <s v="_x000a_​NB-double-check budget ACCs."/>
    <s v="Item"/>
    <s v="sites/dmf/budget/Lists/NonProfit Tracker"/>
    <s v="Service Agreements"/>
  </r>
  <r>
    <n v="1"/>
    <s v="Virginia Cooperative Extension (VCE)"/>
    <s v="​Money Smarts"/>
    <s v="Serves residents at Arlington Partnership for Affordable Housing (APAH) properties by administering a financial education program"/>
    <s v="Education/Job Training"/>
    <s v="CPHD"/>
    <s v="Caitlin Jones"/>
    <s v="Community Development Fund"/>
    <s v="101.456300.91102.VCEX.0000.64SG"/>
    <m/>
    <n v="0"/>
    <n v="29500"/>
    <n v="29500"/>
    <m/>
    <x v="0"/>
    <s v="​Applied to the Community Development Fund"/>
    <s v="CDCAC"/>
    <s v="_x000a_7/1/16 - 6/30/17"/>
    <s v=" FY 15-16  - AHIF two year housing services grant. "/>
    <s v="FY 2017"/>
    <s v="N/A"/>
    <s v="Yes"/>
    <s v="# Money Smarts Pay program participants_x000a_% / # of participants to achieve the short-term savings goals_x000a_% / # of participants to access their credit reports and, if they have outstanding consumer debts, will make plans for paying them off in a specific time frame_x000a_% / # of participants to make on-time payments of their monthly obligations (rent, utilities, phone) for the duration of the three-month program and the six months following_x000a_# teens to participate in Reality Store_x000a_% / # of participating teens to report that they learned about how having a savings account and insurance could help them plan for emergencies_x000a_# of Kids Marketplace participants_x000a_% / # of children who participate in Kids Marketplace to report on post-event evaluations that they gained new ideas on how to handle their money in the future and that they learned that life has surprises that can cost extra money"/>
    <s v="None"/>
    <s v="_x000a_Citizens Advisory Commission on Housing; Community Development Citizens Advisory Committee"/>
    <s v="Low-to-moderate income households who need education in money management"/>
    <d v="2016-08-01T13:18:15"/>
    <s v="_x000a_None"/>
    <m/>
    <m/>
    <m/>
    <s v="General Fund Grant Agreement"/>
    <s v="Yes"/>
    <s v="No"/>
    <s v="_x000a_​Nb-budget matches the FY17 CD Fund table; money is budgeted to task after adoption."/>
    <s v="NMB-07/07/2016"/>
    <s v="_x000a_​NB-Agreement is not attached because this is the first year of the program. Need to reword program description (take out reference AHIF two year funding which is already in the funding history)."/>
    <m/>
    <s v="Item"/>
    <s v="sites/dmf/budget/Lists/NonProfit Tracker"/>
    <s v="Community Development Fund"/>
  </r>
  <r>
    <n v="1"/>
    <s v="Virginia Cooperative Extension (VCE)"/>
    <s v="​Virginia Cooperative Extension [VCE]"/>
    <s v="The Virginia Cooperative Extension provides research based educational programs to the people of the Commonwealth in the areas of Agricultural and Natural Resources, Family and Consumer Sciences, 4-H Youth Development, and Community Viability.  ​DPR provides Ongoing annual funding to support personnel costs, some non-personnel costs and free office space at Fairlington"/>
    <s v="Education/Job Training"/>
    <s v="DPR"/>
    <s v="Kimberly Haun"/>
    <s v="General Fund"/>
    <s v="101.various.80103.0000.0000.0000​"/>
    <s v="Use of County Space"/>
    <n v="113514"/>
    <n v="0"/>
    <n v="113514"/>
    <m/>
    <x v="0"/>
    <s v="Organization contacts department staff directly"/>
    <s v="_x000a_​Internal Department Review"/>
    <s v="_x000a_7/1/16 - 6/30/17"/>
    <s v="FY10 - $103,904_x000a_FY11-15 - $93,514_x000a_FY16 - $113,514"/>
    <s v="Unknown"/>
    <s v="FY16 - increased funding to support a shift of additional master gardener efforts from DPR to VCE"/>
    <s v="_x000a_No"/>
    <s v="An updated MOU is currently being developed to define metrics."/>
    <s v="None"/>
    <s v="None"/>
    <s v="The local community who are interested in VCE's educational programs. "/>
    <d v="2016-07-28T11:18:12"/>
    <s v="_x000a_https://arlingtonva-my.sharepoint.com/personal/rschmitt_arlingtonva_us/Documents/Non-Profit%20Tracker%20Support/VCE%20MOU.PDF"/>
    <s v="https://arlingtonva-my.sharepoint.com/personal/rschmitt_arlingtonva_us/Documents/Non-Profit%20Tracker%20Support/VCE%20MOU.PDF"/>
    <m/>
    <m/>
    <s v="Memorandum of Understanding"/>
    <s v="Yes"/>
    <s v="Yes"/>
    <s v="_x000a_​NB-assuming budget for entire cost center supports this program."/>
    <s v="JWB-7/6"/>
    <s v="_x000a_can we provide more detail on what duties they perform for the county?_x000a_ "/>
    <m/>
    <s v="Item"/>
    <s v="sites/dmf/budget/Lists/NonProfit Tracker"/>
    <s v="Other Discretionary Grant Funding"/>
  </r>
  <r>
    <n v="1"/>
    <s v="Virginia Hospital Center"/>
    <s v="​Medical Detox Services"/>
    <s v="​Medical detox services for Arlington County residents with substance abuse issues that are referred by County staff."/>
    <s v="Health/Counseling Services"/>
    <s v="DHS"/>
    <s v="Joe Bullock"/>
    <s v="General Fund"/>
    <s v="101.456000.52205.0000.1000.3250"/>
    <m/>
    <n v="3334"/>
    <n v="0"/>
    <n v="3334"/>
    <s v="222-11"/>
    <x v="2"/>
    <s v="RFP"/>
    <s v="RFP"/>
    <s v="_x000a_7/1/16 - 6/30/17"/>
    <s v="FY13-16 - $3,334"/>
    <s v="FY 2013"/>
    <s v="N/A"/>
    <s v="Yes"/>
    <s v="Program managers/case workers closely monitor the progress of the clients and impact of the facility care provided in development of client."/>
    <s v="None"/>
    <s v="_x000a_Community Services Board"/>
    <s v="Community Service Board (CSB), Behavioral Health Division (BHD) clients"/>
    <d v="2016-08-01T13:16:45"/>
    <s v="_x000a_https://arlingtonva.sharepoint.com/sites/dmf/budget/Lists/NonProfit%20Tracker/Attachments/90/VoA%20FY16%20SFA.pdf"/>
    <s v="https://arlingtonva.sharepoint.com/sites/dmf/budget/Lists/NonProfit%20Tracker/Attachments/90/VoA%20FY16%20SFA.pdf"/>
    <m/>
    <m/>
    <s v="Competitvely Bid Contract"/>
    <s v="Yes"/>
    <s v="Yes"/>
    <s v="_x000a_​NB-FY17 PSB budget is way higher ($382,998), must include other programs and/or expenses."/>
    <s v="NMB-07/08/2016"/>
    <s v="_x000a_​NB-purchasing authority says SFA, but purchasing type says Competitive Process. Reformat period of performance. Add CSB in the commission field."/>
    <s v="_x000a_​NMB-Double-check purchasing authority. Ask how many beds are available.  $3K sounds like a pretty small budget for that kind of service. ask for Virginia Hospital Center agreement (VOA agreement was attached by mistake). Dept. Answer - BHD does not use the contract every year but enacts one in order to have the option to purchase services of this type when the necessity arises."/>
    <s v="Item"/>
    <s v="sites/dmf/budget/Lists/NonProfit Tracker"/>
    <s v="Service Agreements"/>
  </r>
  <r>
    <n v="1"/>
    <s v="Volunteers of America (VOA)"/>
    <s v="​Residential support services for intellectually disabled"/>
    <s v="​Congregate residential services to individuals with intellectual and developmental disabilities"/>
    <s v="Disability Services"/>
    <s v="DHS"/>
    <s v="Jennifer McKinney Acheson"/>
    <s v="General Fund"/>
    <s v="101.456000.53208.0000.0000.M521"/>
    <m/>
    <n v="128870"/>
    <n v="0"/>
    <n v="128870"/>
    <s v="519-12"/>
    <x v="2"/>
    <s v="_x000a_​RFP"/>
    <s v="RFP"/>
    <s v="_x000a_7/1/16 - 6/30/17"/>
    <s v="​FY13-14 - $125,092_x000a_FY15 - $126,343_x000a_FY16 - $128,870"/>
    <s v="FY 2006"/>
    <s v="FY16 -  COLA, rate increase"/>
    <s v="Yes"/>
    <s v="-individual service reviews _x000a_-quarterly progress reports_x000a_-incident reports _x000a_-discharge reports _x000a_-licensure and corrective action plans _x000a_-citizen complaints _x000a_-data for in-home services_x000a_-qualitative outcome data"/>
    <s v="None"/>
    <s v="Disability Advisory Commission;_x000a_Commission on Aging; _x000a_Community Services Board"/>
    <s v="_x000a_​Adults with intellectual and developmental disabilities residing in group homes, living independently, and those that receive in-home services"/>
    <d v="2016-08-01T13:17:39"/>
    <s v="_x000a_https://arlingtonva.sharepoint.com/sites/dmf/budget/Lists/NonProfit%20Tracker/Attachments/99/Volunteers%20of%20America%20519-12.pdf_x000a_https://arlingtonva.sharepoint.com/sites/dmf/budget/Lists/NonProfit%20Tracker/Attachments/99/VOA%20Chespeake%20519-12%20A4.pdf"/>
    <s v="https://arlingtonva.sharepoint.com/sites/dmf/budget/Lists/NonProfit%20Tracker/Attachments/99/Volunteers%20of%20America%20519-12.pdf"/>
    <s v="https://arlingtonva.sharepoint.com/sites/dmf/budget/Lists/NonProfit%20Tracker/Attachments/99/VOA%20Chespeake%20519-12%20A4.pdf"/>
    <m/>
    <s v="Competitvely Bid Contract"/>
    <s v="Yes"/>
    <s v="Yes"/>
    <s v="_x000a_​NB-$0 budget in PSB."/>
    <s v="NMB-07/11/2016"/>
    <s v="_x000a_​NB-metrics start in section VI (reporting requirements) of the contract (page 34 of the pdf agreement, not the amendment)."/>
    <s v="_x000a_​NB-ask about the budget. Dept Answer - The ACCs entered are where the expenses are charged, all budget is currently maintained in 101.456000.53208.0.0.0. The task M521 is used for the electronic health record reporting."/>
    <s v="Item"/>
    <s v="sites/dmf/budget/Lists/NonProfit Tracker"/>
    <s v="Service Agreements"/>
  </r>
  <r>
    <n v="1"/>
    <s v="Volunteers of America (VOA)"/>
    <s v="​Mary Marshall Assisted Living Residence"/>
    <s v="52-unit licensed assisted living facility for low-income people age 55 and older with cognitive, mental health and other special needs who require assistance with activities of daily living"/>
    <s v="Senior Services"/>
    <s v="DHS"/>
    <s v="Glenda Blake"/>
    <s v="General Fund"/>
    <s v="101.437405.53320.0000.0000.0000           "/>
    <m/>
    <n v="2432458"/>
    <n v="0"/>
    <n v="2432458"/>
    <s v="619-12"/>
    <x v="3"/>
    <s v="_x000a_Initial application method was RFP.  Going forward it has been determined this will be a sole-source contract."/>
    <s v="_x000a_​Internal Department Review"/>
    <s v="_x000a_7/1/16 - 6/30/17"/>
    <s v="​FY12 - $1,507,907_x000a_FY13-14 - $2,408,374_x000a_FY15-16 - $2,432,458"/>
    <s v="FY 2012"/>
    <s v="FY13 - to provide a full year of funding"/>
    <s v="Yes"/>
    <s v="monthly client/facility activity report including:_x000a_ # of admissions; _x000a_# of denials with reasons; _x000a_# of discharges with reasons;_x000a_# of hospitalizations with reasons;_x000a_staffing updates;_x000a_ incidents;_x000a_ and facility concerns and issues."/>
    <s v="_x000a_​DHS is negotiating a new agreement for the next 5 year term, vendor has indicated they will ask for additional funds."/>
    <s v="_x000a_​Commission on Aging;_x000a_Commission on Long Term Care Residences; _x000a_Community Services Board"/>
    <s v="Residents of Mary Marshall Assisted Living Residence"/>
    <d v="2016-08-01T13:13:21"/>
    <s v="_x000a_https://arlingtonva.sharepoint.com/sites/dmf/budget/Lists/NonProfit%20Tracker/Attachments/65/619-12%20-%20NOA%20-%20A5.pdf_x000a_https://arlingtonva.sharepoint.com/sites/dmf/budget/Lists/NonProfit%20Tracker/Attachments/65/619-12.pdf_x000a_ "/>
    <s v="https://arlingtonva.sharepoint.com/sites/dmf/budget/Lists/NonProfit%20Tracker/Attachments/65/619-12%20-%20NOA%20-%20A5.pdf"/>
    <s v="https://arlingtonva.sharepoint.com/sites/dmf/budget/Lists/NonProfit%20Tracker/Attachments/65/619-12.pdf"/>
    <m/>
    <s v="Sole Source"/>
    <s v="Yes"/>
    <s v="Yes"/>
    <s v="_x000a_​NB-budget matches PSB."/>
    <s v="NMB-07/08/2016"/>
    <s v="_x000a_​NB-purchasing authority says sole source but type of agreement says RFP, need to confirm which is right."/>
    <s v="_x000a_​NB-double-check purchasing vehicle. Is the upcoming contract due to a competitive bid process or is this a sole source? This is the Mary Marshall Assisted Living Residence. The initial agreement was an RFP, but it is now going to be a sole source going forward. New agreement will be in place by early fall 2016."/>
    <s v="Item"/>
    <s v="sites/dmf/budget/Lists/NonProfit Tracker"/>
    <s v="Service Agreements"/>
  </r>
  <r>
    <n v="1"/>
    <s v="Volunteers of America Chesapeake (VoAC)"/>
    <s v="​Diversion Homeless Services Program"/>
    <s v="​Diversion and emergency shelter services to Arlington County residents who are at risk of, or are homeless"/>
    <s v="Housing"/>
    <s v="CPHD"/>
    <s v="Jennifer L. Daniels"/>
    <s v="Community Development Fund"/>
    <s v="101.456300.91102.VOAC.0000.64SG"/>
    <m/>
    <n v="0"/>
    <n v="50000"/>
    <n v="50000"/>
    <m/>
    <x v="0"/>
    <s v="​Applied to the Community Development Fund"/>
    <s v="CDCAC"/>
    <s v="_x000a_7/1/16 - 6/30/17"/>
    <s v="FY16 - $50,000"/>
    <s v="FY 2016"/>
    <s v="N/A"/>
    <s v="Yes"/>
    <s v="# residents served through diversion program_x000a_# residents diverted, remaining housed without using shelter services within 12 months"/>
    <s v="None"/>
    <s v="Community Development Citizens Advisory Committee"/>
    <s v="Homeless persons, people at risk for homelessness, Continuum of Care"/>
    <d v="2016-08-01T13:18:05"/>
    <s v="_x000a_https://arlingtonva.sharepoint.com/sites/dmf/budget/Lists/NonProfit%20Tracker/Attachments/107/VOAC%20-%20diversion%2050K.pdf"/>
    <s v="https://arlingtonva.sharepoint.com/sites/dmf/budget/Lists/NonProfit%20Tracker/Attachments/107/VOAC%20-%20diversion%2050K.pdf"/>
    <m/>
    <m/>
    <s v="General Fund Grant Agreement"/>
    <s v="Yes"/>
    <s v="Yes"/>
    <s v="_x000a_​NB-budget matches the FY17 CD Fund table; money is budgeted to task after adoption."/>
    <s v="Nmb-7/07/2016"/>
    <m/>
    <m/>
    <s v="Item"/>
    <s v="sites/dmf/budget/Lists/NonProfit Tracker"/>
    <s v="Community Development Fund"/>
  </r>
  <r>
    <n v="1"/>
    <s v="Volunteers of America Chesapeake (VoAC)"/>
    <s v="Homelessness Services"/>
    <s v="​Operates the County-owned Residential Program Center (RPC)  for homeless individuals, operates the RPC Detox and Early Recovery Programs"/>
    <s v="Housing"/>
    <s v="DHS"/>
    <s v="Joe Bullock"/>
    <s v="General Fund"/>
    <s v="101.434000.52206.0000.1000.3501   (Early Recovery ) _x000a_101.434000.52207.0000.1000.3521 (RPC Detox)"/>
    <m/>
    <n v="873222"/>
    <n v="0"/>
    <n v="873222"/>
    <s v="259-12"/>
    <x v="2"/>
    <s v="RFP"/>
    <s v="RFP"/>
    <s v="_x000a_7/1/16 - 6/30/17"/>
    <s v="FY13 - $698,787_x000a_FY14 - $913,716_x000a_FY15-16 - $873,222"/>
    <s v="FY 2013"/>
    <s v="FY17 - COLA"/>
    <s v="Yes"/>
    <s v="Program managers/case workers closely monitor the progress of the clients and impact of the facility care provided in development of client."/>
    <s v="None"/>
    <s v="_x000a_Community Services Board"/>
    <s v="Community Service Board (CSB), Behavioral Health Division (BHD) clients"/>
    <d v="2016-08-01T13:16:56"/>
    <s v="_x000a_https://arlingtonva.sharepoint.com/sites/dmf/budget/Lists/NonProfit%20Tracker/Attachments/93/0.%20FY16%20contract%20441-10%20A7%20Final.pdf"/>
    <s v="https://arlingtonva.sharepoint.com/sites/dmf/budget/Lists/NonProfit%20Tracker/Attachments/93/0.%20FY16%20contract%20441-10%20A7%20Final.pdf"/>
    <m/>
    <m/>
    <s v="Competitvely Bid Contract"/>
    <s v="Yes"/>
    <s v="Yes"/>
    <s v="_x000a_​NB-$0 budget in PSB."/>
    <s v="NMB-07/08/2016"/>
    <s v="_x000a_​NB-see monthly reporting requirementsstartin on page 13. Add CSB to commission field."/>
    <s v="_x000a_​NB-ask about budget location."/>
    <s v="Item"/>
    <s v="sites/dmf/budget/Lists/NonProfit Tracker"/>
    <s v="Service Agreements"/>
  </r>
  <r>
    <n v="1"/>
    <s v="Volunteers of America Chesapeake (VoAC)"/>
    <s v="Residential Program Management"/>
    <s v="​Operates the Residential Program Center (RPC), which includes three components: 44 beds Shelter for Homeless Individuals, a Social Model Detox Program, and an Early Recovery Treatment Program "/>
    <s v="Housing"/>
    <s v="DHS"/>
    <s v="Cynthia Stevens"/>
    <s v="General Fund"/>
    <s v="101.437405.51108.HMLS.1000.5H81"/>
    <m/>
    <n v="757249"/>
    <n v="0"/>
    <n v="757249"/>
    <s v="441-10"/>
    <x v="2"/>
    <s v="A funding request is sent to the department during the budget process. Organization may choose to contact and/or submit a funding request to the County Board."/>
    <s v="_x000a_​Internal Department Review"/>
    <s v="_x000a_7/1/16 - 6/30/17"/>
    <s v="FY13 - $644,484_x000a_FY14 - $685,734_x000a_FY15-16 - $692,591"/>
    <s v="FY 2006"/>
    <s v=" FY17 - estimated personnel expenses due to living wage adjustment were calculated at $17,192"/>
    <s v="Yes"/>
    <s v="-monthly reports including: _x000a_# exiting shelter in the month_x000a_ % of clients with employment income at exit_x000a_ % of clients with non-employment income at exit,_x000a_% of clients with no income at exit_x000a_ % of clients who increase income from entry to exit_x000a_ % of clients with non-cash benefits at exit_x000a_ # of clients exiting to permanent housing (all shelter clients)_x000a_# of clients exiting to permanent housing (prioritized clients)_x000a_# of clients exiting Independence House_x000a_# of  clients who exited permanent housing 6  calendar months ago_x000a_# of clients above who returned to shelter in the 7th month_x000a_ rate of return/recidivism_x000a_ % of beds utilized nightly on average_x000a_ median length of stay"/>
    <s v="None"/>
    <s v=" Citizens Advisory Commission on Housing"/>
    <s v="Homeless adults, landlords and property management companies, _x000a_ Continuum of Care"/>
    <d v="2016-08-01T12:56:32"/>
    <s v="_x000a_https://arlingtonva.sharepoint.com/sites/dmf/budget/Other%20Budget%20Documents/Volunteers%20of%20America%20Chesapeake%20Inc%20Residential%20Center%20Management%20%20FY16%20contract%20441-10%20A7.pdf"/>
    <s v="https://arlingtonva.sharepoint.com/sites/dmf/budget/Other%20Budget%20Documents/Volunteers%20of%20America%20Chesapeake%20Inc%20Residential%20Center%20Management%20%20FY16%20contract%20441-10%20A7.pdf"/>
    <m/>
    <m/>
    <s v="Contract"/>
    <s v="Yes"/>
    <s v="Yes"/>
    <s v="_x000a_​NB-FY17 PSB budget is $692,591."/>
    <s v="NMB-07/08/2016"/>
    <m/>
    <s v="_x000a_FY17 PSB budget for codes provided totals $692,591. Are we missing any codes? Where is additional funding coming from? Dept Answer - ​The increase in funding for this contract is a structural issue, through our monitoring process we reserve sufficient funding at year end."/>
    <s v="Item"/>
    <s v="sites/dmf/budget/Lists/NonProfit Tracker"/>
    <s v="Service Agreements"/>
  </r>
  <r>
    <n v="1"/>
    <s v="Volunteers of America Chesapeake (VoAC)"/>
    <s v="VOAC CAS Case Management"/>
    <s v="CAS Case Management - Centralized Access System (CAS) to provide housing stabilization, financial literacy and case management services to eligible households receiving short-term assistance to prevent homelessness or rapidly re-house homeless households."/>
    <s v="Housing"/>
    <s v="DHS"/>
    <s v="Heather Venner"/>
    <s v="General Fund"/>
    <s v="101.437405.51108.HST.1000.HRSS_x000a_101.499100.51108.HST.1000.HPSR"/>
    <s v="_x000a_Office Space at DHS 2 days per week._x000a_ "/>
    <n v="26811"/>
    <n v="0"/>
    <n v="26811"/>
    <m/>
    <x v="0"/>
    <s v="A funding request is sent to the department during the budget process. Organization may choose to contact and/or submit a funding request to the County Board."/>
    <s v="_x000a_​Board Award"/>
    <s v="_x000a_7/1/16 - 6/30/17"/>
    <s v="​FY13 - $52,804_x000a_FY14 - $51,850_x000a_FY15 - $26,811_x000a_FY16 - $61,811"/>
    <s v="FY 2013"/>
    <s v="FY17 - funding decreased to $26,811 due to lack of match for local funding"/>
    <s v="Yes"/>
    <s v="-monthly report detailing: financial assistance by transaction and uncashed checks._x000a_-quarterly reports including: statement of donations and amounts received; _x000a_and documentation of expenditures to be credited to quarterly in-kind contribution."/>
    <s v="None"/>
    <s v="Citizens Advisory Commission on Housing"/>
    <s v="Homeless adults, landlords and property management companies, Continuum of Care"/>
    <d v="2016-07-28T15:03:49"/>
    <s v="_x000a_https://arlingtonva.sharepoint.com/sites/dmf/budget/Other%20Budget%20Documents/Volunteers%20of%20America%20Chesapeake%20Inc%20CAS%20Case%20Management%20%20FY17%20agreement.pdf"/>
    <s v="https://arlingtonva.sharepoint.com/sites/dmf/budget/Other%20Budget%20Documents/Volunteers%20of%20America%20Chesapeake%20Inc%20CAS%20Case%20Management%20%20FY17%20agreement.pdf"/>
    <m/>
    <m/>
    <s v="EP"/>
    <s v="Yes"/>
    <s v="Yes"/>
    <s v="_x000a_​NB-$0 budget in PSB."/>
    <s v="NMB-07/11/2016"/>
    <s v="_x000a_​NB-spell out CAS. For metrics, see Exhibit E of the contract (page 18 of the pdf). Only see emtrics on this page, but DHS said there were six."/>
    <s v="_x000a_​NB-ask about budget location. Ask about two metrics not included in exhibit e."/>
    <s v="Item"/>
    <s v="sites/dmf/budget/Lists/NonProfit Tracker"/>
    <s v="Other Discretionary Grant Funding"/>
  </r>
  <r>
    <n v="1"/>
    <s v="Wesley Housing Development Corporation (WHDC)"/>
    <s v="​Building Communities of Promise"/>
    <s v="​On-site enrichment programming at Whitefield Commons Community Resource Center to foster economic self-sufficiency and academic achievement for low-income adults and youth"/>
    <s v="Education/Job Training"/>
    <s v="CPHD"/>
    <s v="Rolda Nedd"/>
    <s v="Community Development Fund"/>
    <s v="206.456300.72405.0000.0642.6DWH"/>
    <m/>
    <n v="0"/>
    <n v="24000"/>
    <n v="24000"/>
    <m/>
    <x v="0"/>
    <s v="​Applied to the Community Development Fund"/>
    <s v="CDCAC"/>
    <s v="_x000a_7/1/16 - 6/30/17"/>
    <s v="​FY14 - $25,000_x000a_FY15-16 - $24,000"/>
    <s v="FY 2014"/>
    <s v="FY15 - Fewer funds to allocate among programs"/>
    <s v="Yes"/>
    <s v="# residents who will access referral support and/or employment services to maintain housing_x000a_# elementary-age students who maintain or improve academic performance                                _x000a_# residents who improve computer literacy and achieve basic, intermediate or advanced skill level                                                _x000a_# adults who achieve new or improved employment                                                             "/>
    <s v="None"/>
    <s v="Community Development Citizens Advisory Committee"/>
    <s v="Low-to-moderate income residents who reside at Whitefield Commons Apartment Complex"/>
    <d v="2016-08-01T12:46:15"/>
    <s v="_x000a_https://arlingtonva.sharepoint.com/sites/dmf/budget/Other%20Budget%20Documents/WHDC%20FY16.pdf"/>
    <s v="https://arlingtonva.sharepoint.com/sites/dmf/budget/Other%20Budget%20Documents/WHDC%20FY16.pdf"/>
    <m/>
    <m/>
    <s v="General Fund Grant Agreement"/>
    <s v="Yes"/>
    <s v="Yes"/>
    <s v="_x000a_​NB-budget matches the FY17 CD Fund table; money is budgeted to task after adoption."/>
    <s v="NMB-07/07/2016"/>
    <m/>
    <s v="_x000a_​NB-Is Whitefield Commons part of an NSA (like Buckingham)? It's in the Buckingham area so maybe. Can't access link in the community stakeholders section is it the same as the agreement or is it something else? Yes, NSA. Have document from stakeholder field. County is moving away from using NSAs. Just spell out term once and move on."/>
    <s v="Item"/>
    <s v="sites/dmf/budget/Lists/NonProfit Tracker"/>
    <s v="Community Development Fund"/>
  </r>
</pivotCacheRecords>
</file>

<file path=xl/pivotCache/pivotCacheRecords5.xml><?xml version="1.0" encoding="utf-8"?>
<pivotCacheRecords xmlns="http://schemas.openxmlformats.org/spreadsheetml/2006/main" xmlns:r="http://schemas.openxmlformats.org/officeDocument/2006/relationships" count="126">
  <r>
    <n v="1"/>
    <s v="AHC Inc."/>
    <s v="Project Discovery​"/>
    <s v="​Provision of academic support, mentoring, and college visits for low-income high school students"/>
    <s v="Education/Job Training"/>
    <x v="0"/>
    <s v="Rolda Nedd"/>
    <s v="Community Development Fund"/>
    <s v="​101.456300.72409.0000.CS17.C170"/>
    <m/>
    <n v="0"/>
    <n v="30000"/>
    <n v="30000"/>
    <m/>
    <x v="0"/>
    <s v="Applied for Community Services Block Grant  funding"/>
    <s v="CDCAC"/>
    <s v="_x000a_7/1/16 - 6/30/17"/>
    <s v="FY10-14 - $30,000_x000a_FY15 - $27,000_x000a_FY16 - $30,000"/>
    <s v="FY 2007"/>
    <s v="_x000a_​This is based on the allocation from the State CSBG program earmarked for Project Discovery."/>
    <s v="Yes"/>
    <s v="# students enrolled in program_x000a_# enrolled students enrolled in post-secondary education_x000a_# / % of students to complete the program"/>
    <s v="None"/>
    <s v="Community Development Citizens Advisory Commission"/>
    <s v="_x000a_​Low-to-moderate income youths who may not be able to access a college education"/>
    <d v="2016-08-01T13:13:01"/>
    <s v="_x000a_None"/>
    <m/>
    <m/>
    <m/>
    <s v="General Fund Grant Agreement"/>
    <s v="Yes"/>
    <s v="No"/>
    <s v="_x000a_​NB-budget matches the FY17 CD Fund table; money is budgeted to task after adoption."/>
    <s v="NMB-07/07/2016"/>
    <s v="_x000a_​NB- No agreement is attached. Is this program attached to a specific housing complex? Is it part of an NSA? Swan to provide MOU._x000a_ "/>
    <s v="_x000a_this program is in several complexes some in NSAs and some are not. Sswan to provide MOU."/>
    <s v="Item"/>
    <s v="sites/dmf/budget/Lists/NonProfit Tracker"/>
    <x v="0"/>
  </r>
  <r>
    <n v="1"/>
    <s v="Alexandria Neighborhood Health Systems, Inc. (ANHSI)"/>
    <s v="Alexandria Neighborhood Health Systems, Inc. (ANHSI)"/>
    <s v="​Primary Care Services for behavioral healthcare clients placed in the Mental Health program and/or Substance Abuse program."/>
    <s v="Health/Counseling Services"/>
    <x v="1"/>
    <s v="Mridu Tripathi"/>
    <s v="General Fund"/>
    <s v="​101.456000.52112.0000.FANL.1310"/>
    <m/>
    <n v="256706"/>
    <n v="0"/>
    <n v="256706"/>
    <s v="646-13"/>
    <x v="1"/>
    <s v="(RFP) Rider"/>
    <s v="_x000a_RFP, Granted Funded SAMSHA"/>
    <s v="_x000a_7/1/16 - 6/30/17"/>
    <s v="​FY14-16 - $256,706"/>
    <s v="FY 2014"/>
    <s v="_x000a_No changes."/>
    <s v="Yes"/>
    <s v="Program managers/case workers closely monitor the progress of the clients. Management tracks specific primary health care measures required by the Mental Health Abuse Services Administration."/>
    <s v="None"/>
    <s v="_x000a_Community Services Board"/>
    <s v="Community Service Board (CSB), Behavioral Health Division (BHD) clients"/>
    <d v="2016-08-01T12:51:00"/>
    <s v="https://arlingtonva.sharepoint.com/sites/dmf/budget/NonProfit%20Agreement%20Library/Alexandria%20Neighborhood%20Health%20Systems%20Inc-Neighborhood%20Health-DHS-646%2013.pdf_x000a_ "/>
    <s v="https://arlingtonva.sharepoint.com/sites/dmf/budget/NonProfit%20Agreement%20Library/Alexandria%20Neighborhood%20Health%20Systems%20Inc-Neighborhood%20Health-DHS-646%2013.pdf"/>
    <m/>
    <m/>
    <s v="Rider"/>
    <s v="Yes"/>
    <s v="Yes"/>
    <s v="_x000a_NB-FY17 budget in PSB is $55,745 (FY16 PSB budget was $236,324). The SAMHSA grant was for 4 years and is now in its last quarter for FY 2017 (grant expires September 30, 2017) thus the budget was reduced."/>
    <s v="NMB-7/7/16"/>
    <s v="_x000a_​NB-nonprofit program name looks like it was copied straight from the website.  Need more condensed program title. Looks like this might be two programs combined."/>
    <s v="_x000a_​NB-why did the FY 2017 budget go down?"/>
    <s v="Item"/>
    <s v="sites/dmf/budget/Lists/NonProfit Tracker"/>
    <x v="1"/>
  </r>
  <r>
    <n v="1"/>
    <s v="Alliance for Arlington Senior Programs"/>
    <s v="​Alliance for Arlington Senior Programs"/>
    <s v="​Fundraising and conducting outreach to support programs and foster wellness, a sense of purpose, and a strengthening of community connections for 55+"/>
    <s v="Senior Services"/>
    <x v="2"/>
    <s v="Jennifer Collins"/>
    <s v="In-Kind Contribution"/>
    <s v="N/A"/>
    <s v="​DPR provides the use of facility space"/>
    <n v="0"/>
    <n v="0"/>
    <n v="0"/>
    <m/>
    <x v="0"/>
    <s v="None"/>
    <s v="_x000a_​Internal Department Review"/>
    <s v="_x000a_7/1/16 - 6/30/17"/>
    <s v="N/A"/>
    <s v="FY 2007"/>
    <s v="_x000a_n/a​"/>
    <s v="Yes"/>
    <s v="_x000a_- extend outreach and promote awareness of DPR's senior programs_x000a_- work to expand the County's existing Senior Center programs_x000a_- work to improve the Senior Center facilities_x000a_- work with other area organizations where partnerships can advance the work of the Alliance for Arlington Seniors Programs"/>
    <s v="N/A"/>
    <s v="Commission on Aging"/>
    <s v="55+ Community"/>
    <d v="2016-07-28T11:14:20"/>
    <s v="_x000a_https://arlingtonva-my.sharepoint.com/personal/rschmitt_arlingtonva_us/Documents/Non-Profit%20Tracker%20Support/MOU%20Alliance%20Senior%20Pg%20signed%2010-7-10.pdf"/>
    <s v="https://arlingtonva-my.sharepoint.com/personal/rschmitt_arlingtonva_us/Documents/Non-Profit%20Tracker%20Support/MOU%20Alliance%20Senior%20Pg%20signed%2010-7-10.pdf"/>
    <m/>
    <m/>
    <s v="Memorandum of Understanding"/>
    <s v="No"/>
    <s v="Yes"/>
    <s v="_x000a_NB-in-kind service, n/a."/>
    <s v="JWB-7/6"/>
    <s v="_x000a_Can we provide additional detail on the facility space given?_x000a_Was a small group- dpr has purchasing authority, group is shrinking and should be considered a friends group"/>
    <m/>
    <s v="Item"/>
    <s v="sites/dmf/budget/Lists/NonProfit Tracker"/>
    <x v="2"/>
  </r>
  <r>
    <n v="1"/>
    <s v="Animal Welfare League of Arlington"/>
    <s v="Animal Welfare League of Arlington"/>
    <s v="Provides animal control, impoundment, and animal sheltering services for the County"/>
    <s v="Other"/>
    <x v="1"/>
    <s v="Lyn Hainge"/>
    <s v="Regional Contributions"/>
    <s v="​101.456014.91104.0000.0000.0000_x000a_Vehicle: 101.483010.55110.0000.10000.0000"/>
    <m/>
    <n v="1454517"/>
    <n v="0"/>
    <n v="1454517"/>
    <s v="430-10 Amendment 5"/>
    <x v="2"/>
    <s v="RFP"/>
    <s v="RFP"/>
    <s v="_x000a_7/1/16 - 6/30/17"/>
    <s v="FY13-14 - $1,360,908_x000a_FY15 - $1,374,517_x000a_FY16 - $1,419,517_x000a__x000a_Vehicle Only:_x000a_FY12 - $35,000_x000a_FY16 - $34,162.89_x000a_"/>
    <s v="FY 1984"/>
    <s v="_x000a_​FY2016, new funding added by county board (County Board added funding for an additional Animal Welfare League animal control officer {$45,000})"/>
    <s v="Yes"/>
    <s v="_x000a_- shelter activity_x000a_- rabies investigations_x000a_- animal cruelty investigations_x000a_- wildlife calls_x000a_- progress on previously defined work plans."/>
    <s v="None"/>
    <s v="None"/>
    <s v="Arlington Community Residents"/>
    <d v="2016-07-28T15:21:29"/>
    <s v="_x000a_https://logi.epro.cgipdc.com/External/rdPage.aspx?rdReport=Public.Reports.Report9010_Data"/>
    <s v="https://arlingtonva.sharepoint.com/sites/dmf/budget/NonProfit%20Agreement%20Library/Animal%20Welfare%20league%20of%20Arlington-DHS-430-10_14.pdf"/>
    <s v="https://arlingtonva.sharepoint.com/sites/dmf/budget/NonProfit%20Agreement%20Library/AWLA-PHD-DHS-238-10.pdf"/>
    <m/>
    <s v="Competitively Bid Contract"/>
    <s v="Yes"/>
    <s v="No"/>
    <s v="_x000a_​NB-budget matches."/>
    <s v="JWB-7/6"/>
    <s v="_x000a_​NB-can't open attachment. Metrics begin on page 27 of the original agreement. Added info on vehicle funding to the funding history."/>
    <m/>
    <s v="Item"/>
    <s v="sites/dmf/budget/Lists/NonProfit Tracker"/>
    <x v="1"/>
  </r>
  <r>
    <n v="1"/>
    <s v="Arlington Food Assistance Center (AFAC)"/>
    <s v="​AFAC- Arlington Reads, Arlington Grows"/>
    <s v="Garden at the Central Library, Educational garden talks"/>
    <s v="Environment/Energy Efficiency"/>
    <x v="3"/>
    <s v="Anne Gable"/>
    <s v="In-Kind Contribution"/>
    <s v="N/A"/>
    <s v="​The Central Library provides the garden space, mulch, and water source"/>
    <n v="0"/>
    <n v="0"/>
    <n v="0"/>
    <m/>
    <x v="0"/>
    <s v="None"/>
    <s v="Internal Department Review"/>
    <s v="_x000a_7/1/16 - 6/30/17"/>
    <s v="N/A"/>
    <s v="FY 2010"/>
    <m/>
    <s v="_x000a_No"/>
    <s v="None"/>
    <s v="None"/>
    <s v="None"/>
    <s v="Citizens that are served by AFAC and community members who attend the gardening education events"/>
    <d v="2016-07-28T15:06:13"/>
    <s v="_x000a_None"/>
    <m/>
    <m/>
    <m/>
    <s v="Exempt Purchase"/>
    <s v="No"/>
    <s v="No"/>
    <s v="_x000a_​NB-in-kind services, n/a."/>
    <s v="NMB-07/11/2016"/>
    <s v="_x000a_​NB-make sure all applicable fields are completed. May need to copy lobbying effort info from other AFAC entry."/>
    <s v="_x000a_​NB-can you provide a copy of the sole source agreement? Do you have any metrics/goals for this program?"/>
    <s v="Item"/>
    <s v="sites/dmf/budget/Lists/NonProfit Tracker"/>
    <x v="2"/>
  </r>
  <r>
    <n v="1"/>
    <s v="Arlington Food Assistance Center (AFAC)"/>
    <s v="​Emergency Needs Grant"/>
    <s v="​Food distribution to low-income Arlington residents."/>
    <s v="Emergency Needs Assistance"/>
    <x v="1"/>
    <s v="Heather Venner"/>
    <s v="General Fund"/>
    <s v="​101.437405.51108.ENF.1000.5133"/>
    <m/>
    <n v="477925"/>
    <n v="50000"/>
    <n v="527925"/>
    <s v="201-11-3"/>
    <x v="0"/>
    <s v="A funding request is sent to the department during the budget process. Organization may choose to contact and/or submit a funding request to the County Board."/>
    <s v="_x000a_​Board Award"/>
    <s v="_x000a_7/1/16 - 6/30/17"/>
    <s v="​FY13 - $405,530_x000a_FY14 - $365,400_x000a_FY15 - $342,925_x000a_FY16 - $477,925"/>
    <s v="FY 2000"/>
    <s v="FY17 - $50,000 was added in       one-time funding to cover the rising cost of food through Board award."/>
    <s v="Yes"/>
    <s v="# large and small food packages distributed on a weekly basis at all AFAC locations"/>
    <s v="None"/>
    <s v="None"/>
    <s v="Low-to-moderate income households"/>
    <d v="2016-08-01T12:54:12"/>
    <s v="_x000a_Original Contract:  https://arlingtonva.sharepoint.com/sites/dmf/budget/NonProfit%20Agreement%20Library/Arlington%20Food%20Assistance%20Center-DHS-EID-201-11-3.pdf_x000a_Amendment:https://arlingtonva.sharepoint.com/sites/dmf/budget/Other%20Budget%20Documents/Arlington%20Food%20Assistance%20Center%20201-11-3%20FY17.pdf"/>
    <s v="https://arlingtonva.sharepoint.com/sites/dmf/budget/NonProfit%20Agreement%20Library/Arlington%20Food%20Assistance%20Center-DHS-EID-201-11-3.pdf"/>
    <s v="https://arlingtonva.sharepoint.com/sites/dmf/budget/Other%20Budget%20Documents/Arlington%20Food%20Assistance%20Center%20201-11-3%20FY17.pdf"/>
    <m/>
    <s v="EP"/>
    <s v="Yes"/>
    <s v="Yes"/>
    <s v="_x000a_​NB-budget matches PSB."/>
    <s v="NMB-7/7/16"/>
    <s v="_x000a_​Nb-check back to see why one-time funding was added in FY 2017( think it was to cover the rising cost of food). The proposal evaluation method does not go into much detail on what criteria is used to evaluate funding request. Agreement attached is the notice of renewal (1 page only)."/>
    <s v="_x000a_​Please confirm one-time funding FY 2017 was to cover rising cost of food. Are there any metrics? Can't see the whole agreement, only renewal was attached. Please attach entire contract, if possible._x000a_Dept Answer - We confirm that one-time funding FY 2017 was to cover rising cost of food.  Metric and committee columns revised in red, columns W and Y. For metrics see page 2 of  Amendment 1 of 201-11-3, which references a Weekly  Distribution Activity Report. The contract document has an old contract number as it is an old contract and the only one available. The number agreement should be available at Purchasing."/>
    <s v="Item"/>
    <s v="sites/dmf/budget/Lists/NonProfit Tracker"/>
    <x v="3"/>
  </r>
  <r>
    <n v="1"/>
    <s v="Arlington Free Clinic"/>
    <s v="​Arlington Free Clinic"/>
    <s v="​Health care services to low-income, uninsured residents"/>
    <s v="Health/Counseling Services"/>
    <x v="1"/>
    <s v="Errol Chin-Loy"/>
    <s v="General Fund"/>
    <s v="​101.437405.55450.0000.1000.0000_x000a_101.437405.55450.0000.1000.0000 (tax reimbursement)"/>
    <s v="$6,000 in an annual property tax reimbursement"/>
    <n v="81000"/>
    <n v="0"/>
    <n v="81000"/>
    <s v="16-011-SS"/>
    <x v="3"/>
    <s v="A funding request is sent to department and/or County Board during the budget process."/>
    <s v="_x000a_​Board Award"/>
    <s v="_x000a_7/1/16 - 6/30/17"/>
    <s v="FY13 - $66,001_x000a_FY14 - $57,501_x000a_FY15-16 - $75,000"/>
    <s v="Unknown"/>
    <s v="_x000a_​Unknown_x000a_ "/>
    <s v="Yes"/>
    <s v="-quarterly reports for  each performance criteria:_x000a_# of new patients with diabetes assigned to staff Nurse Manager_x000a_# of patients referred after discharge from Virginia Hospital Center assigned to staff Nurse Manager_x000a_# of patients receiving care at Arlington Free Clinic_x000a_# of patients assigned to staff Nurse Managers_x000a_# of case management contracts provided by staff Nurse Managers _x000a_-Cumulative results per criteria"/>
    <s v="None"/>
    <s v="None"/>
    <s v="Low-income residents, uninsured residents"/>
    <d v="2016-08-01T12:55:59"/>
    <s v="https://arlingtonva.sharepoint.com/sites/dmf/budget/NonProfit%20Agreement%20Library/Arlington%20Free%20Clinic-Arlington%20Free%20Clinic-DHS-16-011-SS%20Notice%20of%20Award%20FINAL.pdf_x000a_ "/>
    <s v="https://arlingtonva.sharepoint.com/sites/dmf/budget/NonProfit%20Agreement%20Library/Arlington%20Free%20Clinic-Arlington%20Free%20Clinic-DHS-16-011-SS%20Notice%20of%20Award%20FINAL.pdf"/>
    <m/>
    <m/>
    <s v="General Fund Grant Agreement"/>
    <s v="Yes"/>
    <s v="Yes"/>
    <s v="_x000a_​NB-budget matches PSB. ​Per DHS - Property tax reimbursement funding was based on actual tax paid but effective in FY16, a decision was made to peg the amount at $6,000."/>
    <s v="NMB-07/08/2016"/>
    <s v="_x000a_​NB-can't open attachment."/>
    <s v="_x000a_​Nb-ask about the attachment.  Is the property tax reimbursement new to FY 2017 or was funding just added to cover an overage?"/>
    <s v="Item"/>
    <s v="sites/dmf/budget/Lists/NonProfit Tracker"/>
    <x v="3"/>
  </r>
  <r>
    <n v="1"/>
    <s v="Arlington Free Clinic"/>
    <s v="​Dental program"/>
    <s v="Dental care services to low-income, uninsured residents at Arlington County Department of Human Services location three days a week"/>
    <s v="Health/Counseling Services"/>
    <x v="1"/>
    <s v="Errol Chin-Loy"/>
    <s v="In-Kind Contribution"/>
    <s v="N/A"/>
    <s v="Use of County Space"/>
    <n v="0"/>
    <n v="0"/>
    <n v="0"/>
    <m/>
    <x v="4"/>
    <s v="None"/>
    <s v="_x000a_​Board Award"/>
    <s v="_x000a_7/1/16 - 6/30/17"/>
    <s v="​N/A"/>
    <s v="N/A"/>
    <s v="_x000a_​None"/>
    <s v="_x000a_No"/>
    <s v="None"/>
    <s v="None"/>
    <s v="None"/>
    <s v="Residents who are not seen through the County's Dental Program which include children who are not currently registered in Arlington Public Schools and Arlington Mill residents (individuals between the age of 22 and 60)"/>
    <d v="2016-08-01T12:56:10"/>
    <s v="_x000a_https://arlingtonva.sharepoint.com/sites/dmf/budget/_layouts/15/WopiFrame.aspx?sourcedoc={C6E9A95F-451C-4AB2-BF95-80795C79B838}&amp;file=Arlington%20Free%20Clinic-Free%20Clinic-DHS-AgencyContractListing.xlsx&amp;action=default"/>
    <s v="https://arlingtonva.sharepoint.com/sites/dmf/budget/Lists/NonProfit%20Tracker/DMF%20Review%20View.aspx#InplviewHash7fa05dde-f22b-48a7-a01b-1841881cf999="/>
    <m/>
    <m/>
    <s v="Memorandum of Understanding"/>
    <s v="No"/>
    <s v="No"/>
    <s v="_x000a_​NB-N/a, in-kind contribution."/>
    <s v="NMB-07/08/2016"/>
    <s v="_x000a_​NB-double-check info on community stakeholders, can't follow the explanation.-Updated"/>
    <m/>
    <s v="Item"/>
    <s v="sites/dmf/budget/Lists/NonProfit Tracker"/>
    <x v="3"/>
  </r>
  <r>
    <n v="1"/>
    <s v="Arlington Home Ownership Made Easier (AHOME)"/>
    <s v="​Achieve Your Dream Homeownership Program"/>
    <s v="Home buying and homeownership workshops"/>
    <s v="Housing"/>
    <x v="0"/>
    <s v="Doug Myrick"/>
    <s v="Community Development Fund"/>
    <s v="​206.456300.72405.0000.0642.6HMO"/>
    <m/>
    <n v="0"/>
    <n v="35000"/>
    <n v="35000"/>
    <m/>
    <x v="0"/>
    <s v="_x000a_​Applied to the Community Development Fund "/>
    <s v="CDCAC &amp; CPHD"/>
    <s v="_x000a_7/1/16 - 6/30/17"/>
    <s v="FY10-12 - $40,500_x000a_FY13-14 - $36,000_x000a_FY15-16 - $35,000"/>
    <s v="FY 1999"/>
    <s v="_x000a_In ​FY13, the County's CDBG grant was cut significantly and funding to AHOME was reduced."/>
    <s v="Yes"/>
    <s v="# low/moderate income and racial minority workshop participants that become first time home buyers (in Arlington &amp; elsewhere)_x000a_# households that purchase homes in Arlington County utilizing a VHDA loan, MIPAP loan and/or any County sponsored loan program._x000a_# workshops held for first-time home buyers_x000a_# workshops conducted in Spanish or other non-English languages_x000a_# households attending workshops_x000a_% of households that are racial minorities who participate in the workshops._x000a_% of households that participate in the workshops that are low/moderate income households_x000a_% of households surveyed that report satisfaction_x000a_# new foreclosure cases annually_x000a_# existing foreclosure cases annually_x000a_# closed foreclosure cases annually"/>
    <s v="None"/>
    <s v="_x000a_Citizens Advisory Commission on Housing; Community Development Citizens Advisory Committee"/>
    <s v="Potential homebuyers, homeowners facing foreclosure"/>
    <d v="2016-08-01T13:58:51"/>
    <s v="_x000a_https://arlingtonva.sharepoint.com/sites/dmf/budget/NonProfit%20Agreement%20Library/Arlington%20Home%20Ownership%20Made%20Easier-Achieve%20your%20dream%20home-%20CPHD-AHOMEFY16.pdf"/>
    <s v="https://arlingtonva.sharepoint.com/sites/dmf/budget/NonProfit%20Agreement%20Library/Arlington%20Home%20Ownership%20Made%20Easier-Achieve%20your%20dream%20home-%20CPHD-AHOMEFY16.pdf"/>
    <m/>
    <m/>
    <s v="General Fund Grant Agreement"/>
    <s v="Yes"/>
    <s v="Yes"/>
    <s v="_x000a_​NB-budget matches the FY17 CD Fund table; money is budgeted to task at adoption."/>
    <s v="NMB-07/07/16"/>
    <s v="_x000a_​NB-formatting issues for metrics."/>
    <s v="_x000a_​NB-metrics for first-time home buyers differ  from adopted budget, confirm this is accurate."/>
    <s v="Item"/>
    <s v="sites/dmf/budget/Lists/NonProfit Tracker"/>
    <x v="0"/>
  </r>
  <r>
    <n v="1"/>
    <s v="Arlington Independent Media (AIM)"/>
    <s v="​Public Access Cable Television Channel"/>
    <s v="_x000a_​The AIM corporation manages the County's public access cable television station. The budgeted contribution represents an estimate based on historical contributions; however, actual contributions are made as funding is received from cable television providers."/>
    <s v="Other"/>
    <x v="4"/>
    <s v="Rob Billingsley"/>
    <s v="Regional Contributions"/>
    <s v="101.456049.91104.0000.0000.0000"/>
    <m/>
    <n v="525000"/>
    <n v="0"/>
    <n v="525000"/>
    <m/>
    <x v="0"/>
    <s v="None"/>
    <s v="EP"/>
    <s v="_x000a_7/1/16 - 6/30/17"/>
    <s v="FY10-12 - $586,555 _x000a_FY13 - $586,555_x000a_FY14-16 - $525,000"/>
    <s v="FY 1982"/>
    <s v="_x000a_FY 14 - Estimated budgeted contribution was reduced based on historical information."/>
    <s v="_x000a_No"/>
    <s v="None"/>
    <s v="None"/>
    <s v="Information Technology Advisory Commission"/>
    <s v="Arlington Residents with television access"/>
    <d v="2016-07-28T09:58:47"/>
    <s v="_x000a_None_x000a_ "/>
    <m/>
    <m/>
    <m/>
    <s v="Exempt Purchase"/>
    <s v="Yes"/>
    <s v="No"/>
    <s v="_x000a_​NB-FY17 PSB budget is $525,000."/>
    <s v="JWB-7/6"/>
    <s v="_x000a_DTS provided this funding string-_x000a__x000a_​101.456049.91104.0000.0000.0000 - $482,682 - FY16 - Comcast_x000a_313.483010.13002.CABL.VRZN.AIM - $147,561 - FY16 – Verizon"/>
    <s v="_x000a_Lobbying efforts?, performance metrics, agreement, commissions?"/>
    <s v="Item"/>
    <s v="sites/dmf/budget/Lists/NonProfit Tracker"/>
    <x v="4"/>
  </r>
  <r>
    <n v="1"/>
    <s v="Arlington Neighborhood Villages (ANV)"/>
    <s v="​Arlington Neighborhood Villages (ANV)"/>
    <s v="Enabling older residents to continue living in their own homes and communities as they age. The County's contribution funds the Executive Director's salary and the purchase of discounted 55+ passes for all ANV members. "/>
    <s v="Senior Services"/>
    <x v="1"/>
    <s v="Jennifer Collins"/>
    <s v="General Fund"/>
    <s v="101.437405.91102.0000.0000.4ANV"/>
    <s v="Use of County Space"/>
    <n v="0"/>
    <n v="30000"/>
    <n v="30000"/>
    <m/>
    <x v="0"/>
    <s v="Organization lobbies the County Board directly for funding during the budget process."/>
    <s v="_x000a_​Board Award"/>
    <s v="_x000a_7/1/16 - 6/30/17"/>
    <s v="​FY15 - $30,000_x000a_FY16 - $0"/>
    <s v="FY 2015"/>
    <s v="N/A"/>
    <s v="_x000a_No"/>
    <s v="Currently being created; New contract for FY 2017"/>
    <s v="N/A"/>
    <s v="_x000a_Commission on Aging"/>
    <s v="55+ Community"/>
    <d v="2016-07-28T10:11:15"/>
    <s v="_x000a_https://arlingtonva.sharepoint.com/sites/dmf/budget/Lists/NonProfit%20Tracker/DMF%20Review%20View.aspx#InplviewHash7fa05dde-f22b-48a7-a01b-1841881cf999="/>
    <s v="https://arlingtonva.sharepoint.com/sites/dmf/budget/Lists/NonProfit%20Tracker/DMF%20Review%20View.aspx#InplviewHash7fa05dde-f22b-48a7-a01b-1841881cf999="/>
    <m/>
    <m/>
    <s v="General Fund Grant Agreement"/>
    <s v="Yes"/>
    <s v="Yes"/>
    <s v="_x000a_​NB-budgeted in NOND - 101.434000.91102.0000.0000.4ANV."/>
    <s v="JWB-7/6"/>
    <s v="_x000a_Created an SFA because group was originally one time funded of 30k. In 2017 ANV is handled by DHS. DPR Just provides the discounted GYM Passes"/>
    <m/>
    <s v="Item"/>
    <s v="sites/dmf/budget/Lists/NonProfit Tracker"/>
    <x v="3"/>
  </r>
  <r>
    <n v="1"/>
    <s v="Arlington Partnership for Affordable Housing (APAH)"/>
    <s v="​Springs Resident Services"/>
    <s v="Launch a bilingual, adult-oriented resident services program at the Springs Residences"/>
    <s v="Housing"/>
    <x v="0"/>
    <s v="Caitlin Jones"/>
    <s v="Community Development Fund"/>
    <s v="​101.456300.91102.APAH.0000.64SG"/>
    <m/>
    <n v="0"/>
    <n v="20000"/>
    <n v="20000"/>
    <m/>
    <x v="0"/>
    <s v="​Applied to the Community Development Fund"/>
    <s v="CDCAC"/>
    <s v="_x000a_7/1/16 - 6/30/17"/>
    <m/>
    <s v="FY 2017"/>
    <s v="_x000a_​N/A"/>
    <s v="Yes"/>
    <s v="# residents/households completing resident needs survey/interview_x000a_# households in crisis that will be assisted by resident services (financial and life skills) as evidenced by paying rent on time_x000a_# residents/households participating in at least one resident services programs as evidenced by attendance_x000a_# residents participating in a priority resident services program (financial stability, job skills/training, health and wellness), as evidenced by completing program and achieving program outcomes_x000a_# residents demonstrating community leadership by participating in the civic association, PTA or other community leadership program_x000a_# volunteers trained by APAH for these programs"/>
    <s v="N/A"/>
    <s v="Community Development Citizens Advisory Committee;_x000a_Citizens Advisory Commission on Housing"/>
    <s v="Low-to-moderate income households in APAH properties"/>
    <d v="2016-07-28T15:02:43"/>
    <s v="_x000a_None_x000a_ "/>
    <m/>
    <m/>
    <m/>
    <s v="General Fund Grant Agreement"/>
    <s v="Yes"/>
    <s v="No"/>
    <s v="_x000a_​NB-budget matches the FY17 CD Fund table; money is budgeted to task after adoption."/>
    <s v="NMB-07/07/2016"/>
    <s v="_x000a_​NB-reword description of services (take out references to AHIF two-year grant).  the description is vague.  what does the resident services program do? No Agreement is attached because this is new."/>
    <m/>
    <s v="Item"/>
    <s v="sites/dmf/budget/Lists/NonProfit Tracker"/>
    <x v="0"/>
  </r>
  <r>
    <n v="1"/>
    <s v="Arlington Pediatric Center"/>
    <s v="​Arlington Pediatric Center"/>
    <s v="​Case management services for Medicaid eligible children"/>
    <s v="Health/Counseling Services"/>
    <x v="1"/>
    <s v="Errol Chin-Loy"/>
    <s v="General Fund"/>
    <s v="​101.437405.55370.0000.4380.4383"/>
    <m/>
    <n v="62578"/>
    <n v="0"/>
    <n v="62578"/>
    <s v="762-13"/>
    <x v="0"/>
    <s v="A funding request is sent to department and/or County Board during the budget process."/>
    <s v="_x000a_​Board Award"/>
    <s v="_x000a_7/1/16 - 6/30/17"/>
    <s v="FY13-14 - $61,958_x000a_FY15-16 - $62,578"/>
    <s v="Unknown"/>
    <s v="_x000a_​Unknown"/>
    <s v="Yes"/>
    <s v="-quarterly results for each performance criteria:_x000a_# of new patient referred to case manager for assistance in completing applications_x000a_# of applications completed/turned over to Medicaid worker or FAMIS_x000a_# applications approved_x000a_# of patients referred to case manager when benefits are terminate_x000a_# of re-applications completed_x000a_# of applications re-instated_x000a_# of families referred to Case Manager for non-medical assistance (housing, food assistance, employment, abuse and neglect, assistance with medical bills)_x000a_# of non-medical assistance referrals made by Case Manager_x000a_# of families assisted with medical billing problems_x000a_# of patients referred to Case Manager for follow-up with referrals to medical specialists/ # of referral completed_x000a_# of patients referred to Case Manager for assistance in obtaining pharmaceuticals or personal care items/ # of referrals completed_x000a_# of newborns and NICU discharges enrolled by the Case Manager_x000a_# of medical history/assessments completed_x000a_-Cumulative Results per criteria"/>
    <s v="None"/>
    <s v="None"/>
    <s v="Residents, Arlington Public Schools"/>
    <d v="2016-08-01T12:56:14"/>
    <s v="_x000a_​Original Contract:https://arlingtonva.sharepoint.com/sites/dmf/budget/NonProfit%20Agreement%20Library/Arlington%20Pediatric%20Center-PHD-DHS-154-10.pdf_x000a_Contract Renewal:https://arlingtonva.sharepoint.com/sites/dmf/budget/NonProfit%20Agreement%20Library/%E2%80%8BArlington%20Pediatric%20Center-%E2%80%8BArlington%20Pediatric%20Center-DHS-762-13%20FY17%20Contract%20Renewal%20(002).pdf"/>
    <s v="https://arlingtonva.sharepoint.com/sites/dmf/budget/NonProfit%20Agreement%20Library/Arlington%20Pediatric%20Center-PHD-DHS-154-10.pdf"/>
    <s v="https://arlingtonva.sharepoint.com/sites/dmf/budget/NonProfit%20Agreement%20Library/%E2%80%8BArlington%20Pediatric%20Center-%E2%80%8BArlington%20Pediatric%20Center-DHS-762-13%20FY17%20Contract%20Renewal%20(002).pdf"/>
    <m/>
    <s v="EP"/>
    <s v="Yes"/>
    <s v="Yes"/>
    <s v="_x000a_​NB-FY17 Budget is slightly higher ($64,375), must include other expenses."/>
    <s v="NMB-07/08/2016"/>
    <s v="_x000a_​NB-contract renewal attached only, no metrics.  Evaluation method says N/A. Should APS be a stakeholder?"/>
    <s v="_x000a_​NB-why was funding increased in FY 2015? Ask about relevant commission (Partnership for Children, Youth and Families perhaps?-No per dept."/>
    <s v="Item"/>
    <s v="sites/dmf/budget/Lists/NonProfit Tracker"/>
    <x v="3"/>
  </r>
  <r>
    <n v="1"/>
    <s v="Arlington Sister Cities Association"/>
    <s v="​Sister Cities Program Partnership"/>
    <s v="Supports and coordinates the activities of five Sister Cities of Aachen, Germany; Coyoacán, Mexico; Reims, France; San Miguel, El Salvador and Ivano-Frankivsk, Ukraine though Arts and Culture Partnerships, Economic Development Opportunities, Educational and Professional Exchanges and Global Tourism Visitation."/>
    <s v="Economic Development"/>
    <x v="5"/>
    <s v="Shannon Flanagan-Watson"/>
    <s v="General Fund"/>
    <s v="​101.456000.71200.0000.0000.5535"/>
    <m/>
    <n v="50000"/>
    <n v="0"/>
    <n v="50000"/>
    <m/>
    <x v="0"/>
    <m/>
    <s v="_x000a_​Internal Department Review"/>
    <s v="_x000a_7/1/16 - 6/30/17"/>
    <s v="​FY12-16 - $50,000"/>
    <s v="FY 2012"/>
    <m/>
    <s v="_x000a_No"/>
    <s v="None"/>
    <m/>
    <s v="None"/>
    <m/>
    <d v="2016-07-28T08:45:36"/>
    <s v="_x000a_https://arlingtonva.sharepoint.com/sites/dmf/budget/Lists/NonProfit%20Tracker/Attachments/27/Arlington%20Sister%20Cities-%20MOU%20FY2017.pdf"/>
    <s v="https://arlingtonva.sharepoint.com/sites/dmf/budget/Lists/NonProfit%20Tracker/Attachments/27/Arlington%20Sister%20Cities-%20MOU%20FY2017.pdf"/>
    <m/>
    <m/>
    <s v="Memorandum of Understanding"/>
    <s v="Yes"/>
    <s v="No"/>
    <s v="_x000a_​NB-$0 budget in PSB. JWB-Acct changes. 373,500"/>
    <s v="JWB- 7/6"/>
    <s v="_x000a_Formal agreement will be signed in the 7/16 board meeting"/>
    <s v="_x000a_Need to reduce description of services, no $ budgeted, no agreement, no metrics"/>
    <s v="Item"/>
    <s v="sites/dmf/budget/Lists/NonProfit Tracker"/>
    <x v="3"/>
  </r>
  <r>
    <n v="1"/>
    <s v="Arlington Street People's Assistance Network (A-SPAN)"/>
    <s v="​A-SPAN Homeless Services Center"/>
    <s v="Homeless services center; Housing Locator services; Outreach services to homeless residents on the streets"/>
    <s v="Housing"/>
    <x v="1"/>
    <s v="Cynthia Stevens"/>
    <s v="General Fund"/>
    <s v="​101.437405.51108.HMLS.1000.HSC"/>
    <s v="Use of County Space"/>
    <n v="1391473"/>
    <n v="0"/>
    <n v="1391473"/>
    <s v="672-15"/>
    <x v="3"/>
    <s v="A funding request is sent to the department during the budget process. Organization may choose to contact and/or submit a funding request to the County Board."/>
    <s v="_x000a_​Internal Department Review"/>
    <s v="_x000a_7/1/16 - 6/30/17"/>
    <s v="FY15 - $538,038_x000a_FY16 - $1,332,675"/>
    <s v="FY 2015"/>
    <s v="_x000a_​FY2016 increase cost of new facility including $36,000 that was added to the contract for cleaning services.  FY2017 a living wage adjustment is calculated at a level of $22,798."/>
    <s v="Yes"/>
    <s v="Monthly housing locator report and monthly report on the following metrics including:_x000a_ # exiting shelter in the month,_x000a_ % of clients with employment income at exit, _x000a_% of clients with non-employment income at exit, _x000a_% of clients with no income at exit, _x000a_% of clients who increase income from entry to exit, _x000a_% of clients with non-cash benefits at exit, _x000a_# exiting to permanent housing (all shelter clients), _x000a_# exiting to permanent housing (prioritized clients), _x000a_# exiting Independence House, _x000a_# of clients who exited permanent housing 6  calendar months ago, _x000a_# of clients above who returned to shelter in the 7th month, _x000a_rate of return/recidivism, _x000a_% of beds utilized nightly on average, _x000a_median length of stay."/>
    <s v="None"/>
    <s v=" Citizens Advisory Commission on Housing"/>
    <s v="Homeless adults, landlords and property management companies, Continuum of Care"/>
    <d v="2016-08-01T12:54:38"/>
    <s v="_x000a_https://arlingtonva.sharepoint.com/sites/dmf/budget/Other%20Budget%20Documents/Arlington%20Street%20People%27s%20Assistance%20network%20672-15%20-%20original%20contract%20May2015%20to%20April%202018.pdf"/>
    <s v="https://arlingtonva.sharepoint.com/sites/dmf/budget/Other%20Budget%20Documents/Arlington%20Street%20People%27s%20Assistance%20network%20672-15%20-%20original%20contract%20May2015%20to%20April%202018.pdf"/>
    <m/>
    <m/>
    <s v="Sole Source"/>
    <s v="Yes"/>
    <s v="Yes"/>
    <s v="_x000a_​NB-FY17 PSB budget is $1,332,675"/>
    <s v="NMB-07/08/2016"/>
    <s v="_x000a_​NB-These services were competitively bid, however, the rapid rehousing services also to ASPAN are EP.  How will this work when the contract is rebid.  Will the EP for rapid rehousing go to whoever wins the RFP for the homeless service center?_x000a_Dept answer - The increase in funding for this contract is a structural issue, through our monitoring process we reserve sufficient funding at year end. When the contract is rebid the Homeless Center Services will be separate from CAS Case Management - this is a deliberate programmatic decision."/>
    <m/>
    <s v="Item"/>
    <s v="sites/dmf/budget/Lists/NonProfit Tracker"/>
    <x v="1"/>
  </r>
  <r>
    <n v="1"/>
    <s v="Arlington Street People's Assistance Network (A-SPAN)"/>
    <s v="​Case management for homelessness prevention"/>
    <s v="A-SPAN - Centralized Access System (CAS) provides housing stabilization, financial literacy, and case management services to eligible households receiving short-term financial assistance to prevent homelessness or rapidly re-house homeless households."/>
    <s v="Housing"/>
    <x v="1"/>
    <s v="Cynthia Stevens"/>
    <s v="General Fund"/>
    <s v="​101.437405.51108.HST.1000.HRSS 101.437405.51108.0000.VHSP.HRSS_x000a_101.499100.51108.HST.1000.HPSR_x000a_101.499100.51108.0000.VHSP.HPRA"/>
    <s v="Office space at DHS three days per week"/>
    <n v="61811"/>
    <n v="0"/>
    <n v="61811"/>
    <m/>
    <x v="0"/>
    <s v="A funding request is sent to the department during the budget process. Organization may choose to contact and/or submit a funding request to the County Board."/>
    <s v="_x000a_​Board Award"/>
    <s v="_x000a_7/1/16 - 6/30/17"/>
    <s v="_x000a_​FY13 - $50,000_x000a_FY14 - $51,850_x000a_FY15 - $58,899_x000a_FY16 - $61,811"/>
    <s v="FY 2013"/>
    <s v="_x000a_​FY2016 - increase of $2,912 to continue services - combination of funding changed to VHPS and local HRRP funding."/>
    <s v="Yes"/>
    <s v="# of households who are housed and entered program 6 months ago or less_x000a_# of household who are housed and entered program 6- 9 months ago_x000a_# of household who are housed and entered program 9 or more months ago_x000a_# of households who are housed and entered program 18 months ago or less and which households are still in housing during each time frame"/>
    <s v="None"/>
    <s v="_x000a_Citizens Advisory Commission on Housing"/>
    <s v="Homeless adults, landlords and property management companies, Continuum of Care"/>
    <d v="2016-08-01T12:54:33"/>
    <s v="_x000a_https://arlingtonva.sharepoint.com/sites/dmf/budget/Other%20Budget%20Documents/Arlington%20Street%20People%27s%20Assistance%20Network%20A-SPAN%20CAS%20Case%20Management%20FY2016.pdf"/>
    <s v="https://arlingtonva.sharepoint.com/sites/dmf/budget/Other%20Budget%20Documents/Arlington%20Street%20People%27s%20Assistance%20Network%20A-SPAN%20CAS%20Case%20Management%20FY2016.pdf"/>
    <m/>
    <m/>
    <s v="EP"/>
    <s v="Yes"/>
    <s v="Yes"/>
    <s v="_x000a_​NB-$0 budgeted in PSB."/>
    <s v="NMB-07/08/2016"/>
    <s v="_x000a_​NB-program name and description of services are reversed. Purchasing authority is EP but homeless service center services went through the RFP.  So, does this EP go to whoever wins the homeless center PE next.  The Homeless Center contract is good through April 2018. ​_x000a_Dept answers - Program name and description update, columns B and C._x000a_The CAS Case Management services were awarded based on the FY10 HPRP board report which awarded specific funds to specific agencies. That’s why we use exempt purchase as the purchasing authority.  It is a programmatic decision to not include the case management piece in the Homeless Services Center scope of work._x000a_The state funding is budgeted on account 101.499100.51108.0000.VHSP.HPRA (which might show on the account once the CB appropriates the funding), local funding is budgeted to account 101.499100.51108.HST.1000.HPSR, column H updated._x000a_Column M and N also updated."/>
    <m/>
    <s v="Item"/>
    <s v="sites/dmf/budget/Lists/NonProfit Tracker"/>
    <x v="3"/>
  </r>
  <r>
    <n v="1"/>
    <s v="Arlington Street People's Assistance Network (A-SPAN)"/>
    <s v="​Volunteer Coordinator"/>
    <s v="Partial salary support for a Volunteer Coordinator to manage and recruit volunteer leaders who directly service A-SPAN’s homeless clients."/>
    <s v="Housing"/>
    <x v="0"/>
    <s v="Rolda Nedd"/>
    <s v="Community Development Fund"/>
    <s v="​206.456300.72405.0000.0642.6HSP"/>
    <m/>
    <n v="0"/>
    <n v="25000"/>
    <n v="25000"/>
    <m/>
    <x v="0"/>
    <s v="​Applied to the Community Development Fund"/>
    <s v="CDCAC &amp; DHS"/>
    <s v="_x000a_7/1/16 - 6/30/17"/>
    <s v="​FY10-12 - $35,000_x000a_FY13-14 - $31,000_x000a_FY15 - $30,000"/>
    <s v="FY 2010"/>
    <s v="FY17 - CDBG staff did not think that A-SPAN needed CDBG funding as much as other organizations."/>
    <s v="Yes"/>
    <s v="# new volunteers recruited to assist with the bagged meal program (Opportunity Place) and Permanent Supportive Housing Program_x000a_% volunteer retention rate sought by Volunteer Coordinator_x000a_# clients served by volunteers on a weekly basis"/>
    <s v="None"/>
    <s v="Citizens Advisory Commission on Housing"/>
    <s v="Homeless persons, Continuum of Care"/>
    <d v="2016-08-01T10:30:03"/>
    <s v="_x000a_https://arlingtonva.sharepoint.com/sites/dmf/budget/Lists/NonProfit%20Tracker/Attachments/9/A-SPAN%20FY16.pdf"/>
    <s v="https://arlingtonva.sharepoint.com/sites/dmf/budget/Lists/NonProfit%20Tracker/Attachments/9/A-SPAN%20FY16.pdf"/>
    <m/>
    <m/>
    <s v="General Fund Grant Agreement"/>
    <s v="Yes"/>
    <s v="Yes"/>
    <s v="_x000a_​NB-​budget matches the FY17 CD Fund table; money is budgeted to task after adoption."/>
    <s v="NMB-07/07/16"/>
    <s v="_x000a_​NB-see the note about the County providing the facility for ASPAN services, cross reference this to any DHS additions to the nonprofit tracker. Need to revise note about why funding was last changed (refer to leverage scores). Community stakeholder section reads like an impact statement."/>
    <s v="_x000a_​NB-why will there be more funding reductions in FY18, think his goes back to the note about why funding changed in FY17.  FY16 agreement includes more metrics than are listed in the tracker, did some get deleted or was this an omission?"/>
    <s v="Item"/>
    <s v="sites/dmf/budget/Lists/NonProfit Tracker"/>
    <x v="0"/>
  </r>
  <r>
    <n v="1"/>
    <s v="Arlington Thrive"/>
    <s v="​Emergency Needs Grant"/>
    <s v="​Financial assistance to Arlington County residents who need emergency rent, utility, clothing, medical or transportation"/>
    <s v="Emergency Needs Assistance"/>
    <x v="1"/>
    <s v="Heather Venner"/>
    <s v="General Fund"/>
    <s v="​101.437405.51108.ENF.1000.5130"/>
    <m/>
    <n v="464630"/>
    <n v="0"/>
    <n v="464630"/>
    <s v="201-11-4"/>
    <x v="0"/>
    <s v="A funding request is sent to the department during the budget process. Organization may choose to contact and/or submit a funding request to the County Board."/>
    <s v="_x000a_​Board Award"/>
    <s v="_x000a_7/1/16 - 6/30/17"/>
    <s v="​FY13-14 - $510,030_x000a_FY15-16 - $464,630"/>
    <s v="FY 2007"/>
    <s v="FY15 - in FY13 $50,000 additional to increase daily assistance amount by $200 to $1,600 per day due to 25% increase in requests. Removed in FY15"/>
    <s v="Yes"/>
    <s v="-monthly report detailing: financial assistance by transaction and uncashed checks._x000a_-quarterly reports including: statement of donations and amounts received; _x000a_and documentation of expenditures to be credited to quarterly in-kind contribution."/>
    <s v="None"/>
    <s v="_x000a_​Economic Development Commission"/>
    <s v="Low-to-moderate income households"/>
    <d v="2016-08-01T12:54:24"/>
    <s v="_x000a_ _x000a_Original Contract:https://arlingtonva.sharepoint.com/sites/dmf/budget/NonProfit%20Agreement%20Library/Arlington%20Thrive%20formerly%20AMEN-Emergency%20Needs%20Grant-DHS-EID-201-11-4.pdf_x000a_Contract Renewal:  https://arlingtonva.sharepoint.com/sites/dmf/budget/Other%20Budget%20Documents/Arlington%20Thrive%20201-11-4%20FY2017.pdf"/>
    <s v="https://arlingtonva.sharepoint.com/sites/dmf/budget/NonProfit%20Agreement%20Library/Arlington%20Thrive%20formerly%20AMEN-Emergency%20Needs%20Grant-DHS-EID-201-11-4.pdf"/>
    <s v="https://arlingtonva.sharepoint.com/sites/dmf/budget/Other%20Budget%20Documents/Arlington%20Thrive%20201-11-4%20FY2017.pdf"/>
    <m/>
    <s v="General Fund Grant Agreement"/>
    <s v="Yes"/>
    <s v="Yes"/>
    <s v="_x000a_​NB-budget matches PSB."/>
    <s v="NMB-7/08/2016"/>
    <s v="_x000a_​NB-contract attached is a notice of renewal only."/>
    <s v="_x000a_​NB-why did funding go down in FY 2015?  Did request volume go down? Dept Answer - In FY2013 additional funding was intended to be one-time only but was repeated in FY2014 due to the economic outlook."/>
    <s v="Item"/>
    <s v="sites/dmf/budget/Lists/NonProfit Tracker"/>
    <x v="3"/>
  </r>
  <r>
    <n v="1"/>
    <s v="Arlington Thrive"/>
    <s v="​Landlord partnership risk reduction fund"/>
    <s v="Administers risk reduction fund for landlords to reduce screening criteria for homeless households"/>
    <s v="Housing"/>
    <x v="0"/>
    <s v="Rolda Nedd"/>
    <s v="Community Development Fund"/>
    <s v="​101.456300.91102.THRV.0000.64SG"/>
    <m/>
    <n v="0"/>
    <n v="25500"/>
    <n v="25500"/>
    <m/>
    <x v="0"/>
    <s v="​Applied to the Community Development Fund "/>
    <s v="CDCAC"/>
    <s v="_x000a_7/1/16 - 6/30/17"/>
    <s v=" FY 15-16  - AHIF two year housing services grant. _x000a_"/>
    <s v="FY 2017"/>
    <s v="_x000a_​N/A"/>
    <s v="Yes"/>
    <s v="# of landlords who sign ALP partnership agreement;_x000a_# of high housing barrier households who obtain permanent housing;_x000a_# of high barrier households who maintain permanent housing for 60 days;_x000a_# of high housing barrier households who obtain rapid rehousing;_x000a_# of high barrier households who maintain rapid rehousing for 60 days;_x000a_Average time for permanent and rapid rehousing search."/>
    <s v="None"/>
    <s v="Community Development Citizens Advisory Committee"/>
    <s v="People at risk of homelessness, Continuum of Care"/>
    <d v="2016-08-01T13:18:08"/>
    <s v="_x000a_None"/>
    <m/>
    <m/>
    <m/>
    <s v="General Fund Grant Agreement"/>
    <s v="Yes"/>
    <s v="No"/>
    <s v="_x000a_​NB-budget matches the FY17 CD Fund table; money is budgeted to task after adoption."/>
    <s v="NMB-07/07/2016"/>
    <s v="_x000a_​NB-reword description of services. Agreement is not attached because this is the first year of the program."/>
    <m/>
    <s v="Item"/>
    <s v="sites/dmf/budget/Lists/NonProfit Tracker"/>
    <x v="0"/>
  </r>
  <r>
    <n v="1"/>
    <s v="Arlingtonians for a Clean Environment (ACE)"/>
    <s v="​AIRE Home Energy Efficiency Rebate Program"/>
    <s v="​ACE will provide rebates to County resident completing approved energy efficiency improvements for their home"/>
    <s v="Environment/Energy Efficiency"/>
    <x v="6"/>
    <s v="John Morrill"/>
    <s v="General Fund"/>
    <s v="101.438200.40002.0000.0000.0000​"/>
    <m/>
    <n v="64000"/>
    <n v="100000"/>
    <n v="164000"/>
    <s v="sole source"/>
    <x v="3"/>
    <s v="_x000a_funding request sent to department during budget process_x000a_"/>
    <s v="_x000a_​Internal Department Review"/>
    <s v="_x000a_​5/4/16 - 5/4/18"/>
    <s v="FY16 - $164,000"/>
    <s v="FY 2016"/>
    <s v="N/A"/>
    <s v="Yes"/>
    <s v="# rebates provided"/>
    <m/>
    <s v="_x000a_​Energy and Environment Conservation Commission"/>
    <s v="Arlington County residents who would like to do energy efficiency upgrades"/>
    <d v="2016-07-28T15:08:06"/>
    <s v="_x000a_None"/>
    <m/>
    <m/>
    <m/>
    <s v="Sole Source"/>
    <s v="No"/>
    <s v="No"/>
    <m/>
    <m/>
    <m/>
    <m/>
    <s v="Item"/>
    <s v="sites/dmf/budget/Lists/NonProfit Tracker"/>
    <x v="1"/>
  </r>
  <r>
    <n v="1"/>
    <s v="Arlingtonians for a Clean Environment (ACE)"/>
    <s v="​Community Energy Plan outreach"/>
    <s v="​Energy efficiency education and Energy Masters volunteer program management, providing energy retrofits to low income residents"/>
    <s v="Environment/Energy Efficiency"/>
    <x v="6"/>
    <s v="Aileen Winquist"/>
    <s v="General Fund"/>
    <s v="101.437405.40002.0000.0000.ESP"/>
    <m/>
    <n v="10000"/>
    <n v="0"/>
    <n v="10000"/>
    <s v="sole source"/>
    <x v="3"/>
    <s v="_x000a_funding request sent to department during budget process_x000a_"/>
    <s v="_x000a_​Internal Department Review"/>
    <s v="_x000a_7/1/16 - 6/30/17"/>
    <s v="​FY14-16 - $10,000"/>
    <s v="FY 2014"/>
    <s v="N/A"/>
    <s v="Yes"/>
    <s v="# outreach events_x000a_# volunteers trained_x000a_# energy retrofits completed"/>
    <s v="None"/>
    <s v="Energy and Environment Conservation Commission"/>
    <s v="Residents and low income residents who receive energy retrofits"/>
    <d v="2016-07-28T15:07:37"/>
    <s v="_x000a_None"/>
    <m/>
    <m/>
    <m/>
    <s v="Memorandum of Understanding"/>
    <s v="Yes"/>
    <s v="No"/>
    <s v="_x000a_​NB-$0 budget in PSB."/>
    <s v="NMB-07/11/2016"/>
    <s v="_x000a_​NB-period of performance needs to be update to FY 2017. Check to see if that changes the budget."/>
    <s v="_x000a_​NB-is there a copy of the agreement, also check the FY 2017 budget numbers."/>
    <s v="Item"/>
    <s v="sites/dmf/budget/Lists/NonProfit Tracker"/>
    <x v="1"/>
  </r>
  <r>
    <n v="1"/>
    <s v="Arlingtonians for a Clean Environment (ACE)"/>
    <s v="​Energy Masters"/>
    <s v="Train volunteers to weatherize apartments occupied by low-income Arlington residents and educate residents about energy efficiency measures"/>
    <s v="Environment/Energy Efficiency"/>
    <x v="0"/>
    <s v="Rolda Nedd"/>
    <s v="Community Development Fund"/>
    <s v="206.456300.72405.0000.0642.6DCE"/>
    <m/>
    <n v="0"/>
    <n v="18000"/>
    <n v="18000"/>
    <m/>
    <x v="0"/>
    <s v="​Applied to the Community Development Fund"/>
    <s v="CDCAC"/>
    <s v="_x000a_7/1/16 - 6/30/17"/>
    <s v="FY12 - $20,300_x000a_FY13-16 - $18,000"/>
    <s v="FY 2012"/>
    <s v="_x000a_​there was a funding cut in the County's CDBG funding from HUD in 2013, and ACE's funding was reduced to the current level."/>
    <s v="Yes"/>
    <s v="# units that receive conservation improvements_x000a_# units receiving energy and water conservation improvements and educational information_x000a_# individual households receiving energy and water conservation supplies and educational information through one-on-one sessions and workshops_x000a_# volunteers trained in energy conservation and weatherization techniques_x000a_% reduction in energy and water usage per building"/>
    <s v="None"/>
    <s v="_x000a_Community Development Citizens Advisory Committee; ​Community Energy Plan Implementation Review Committee"/>
    <s v="Low-to-moderate income renters who lack energy efficiency devices to reduce their utility bills"/>
    <d v="2016-08-01T10:09:18"/>
    <s v="_x000a_https://arlingtonva.sharepoint.com/sites/dmf/budget/Lists/NonProfit%20Tracker/Attachments/7/ACE%20FY16.pdf"/>
    <s v="https://arlingtonva.sharepoint.com/sites/dmf/budget/Lists/NonProfit%20Tracker/Attachments/7/ACE%20FY16.pdf"/>
    <m/>
    <m/>
    <s v="General Fund Grant Agreement"/>
    <s v="Yes"/>
    <s v="Yes"/>
    <s v="_x000a_​NB-budget matches the FY17 CD Fund table; money is budgeted to task after adoption."/>
    <s v="NMB-07/07/16"/>
    <s v="_x000a_​NB-Should we add County as stakeholder since these efforts support Fresh AIRE goals?"/>
    <s v="_x000a_​NB- What is CEPIRC?  Agreement is missing page 23 which may be why there are more metrics in the nonprofit tracker than in the agreement. Should these be the same?"/>
    <s v="Item"/>
    <s v="sites/dmf/budget/Lists/NonProfit Tracker"/>
    <x v="0"/>
  </r>
  <r>
    <n v="1"/>
    <s v="Arlingtonians for a Clean Environment (ACE)"/>
    <s v="​Tree Canopy Fund Grant Program"/>
    <s v="​Grant program to plant trees on private property"/>
    <s v="Environment/Energy Efficiency"/>
    <x v="2"/>
    <s v="Jamie Bartalon"/>
    <s v="General Fund"/>
    <s v="799.359910.91279.0000.0000.6056"/>
    <s v="County provides 3 cubicles of furnished office space, 3 computers, 3 telephones, fax service, copier service, access to a conference room and ten feet of storage space"/>
    <n v="0"/>
    <n v="36000"/>
    <n v="36000"/>
    <m/>
    <x v="0"/>
    <s v="​MOU and County Board action to establish the program.  FY 2016 MOU and 2007 Board Report provided. FY 2017 MOU not yet finalized. ACE invoices DPR each year based upon the total amount awarded for grants during that year, plus a 20% administrative fee as per MOU."/>
    <s v="_x000a_ACE invoice lists their contractor's cost to plant each tree of a given species, the number of trees of each species planted, the total cost of trees for each species, the total cost to plant all trees, and the 20% administrative fee. Copy of FY 2016 invoice provided."/>
    <s v="_x000a_7/1/16 - 6/30/17"/>
    <s v="FY10 - $32,006_x000a_FY11 - $0_x000a_FY12 - $162,204_x000a_FY13 - $70,812_x000a_FY14 - $91,173_x000a_FY15 - $60,848_x000a_FY16 - $27,482"/>
    <s v="FY 2010"/>
    <s v="Amount varies annually depending on developer contributions to the Tree Canopy Fund T&amp;A when they cannot plant the required number of trees on their development site"/>
    <s v="Yes"/>
    <s v="A performance report is submitted quarterly that details:_x000a_1. A summary of recommended Tree Canopy Grant, tree maintenance, and public education/outreach awards;_x000a_2. A summary of all trees planted by the contractor and a schedule for all education and tree maintenance projects;_x000a_3. A summary of all trees requiring replacements by the contractor's warranty."/>
    <s v="_x000a_​Annual contributions to ACE for the Tree Canopy Fund Grant program is dependent on developer contributions as described earlier."/>
    <s v="Urban Forestry Commission"/>
    <s v="Property owners, civic associations, Tree Stewards, Arlington Regional Master Naturalists, residents with an interest in tree planting and increasing tree canopy coverage"/>
    <d v="2016-07-28T10:56:45"/>
    <s v="_x000a_https://arlingtonva-my.sharepoint.com/personal/rschmitt_arlingtonva_us/Documents/Non-Profit%20Tracker%20Support/ACE%20MOU%20FY16.pdf"/>
    <s v="https://arlingtonva-my.sharepoint.com/personal/rschmitt_arlingtonva_us/Documents/Non-Profit%20Tracker%20Support/ACE%20MOU%20FY16.pdf"/>
    <m/>
    <m/>
    <s v="Memorandum of Understanding"/>
    <s v="Yes"/>
    <s v="Yes"/>
    <s v="_x000a_​NB-trust &amp; agency account, won't be budgeted."/>
    <s v="JWB-7/6"/>
    <m/>
    <s v="_x000a_Need to write out the metrics listed in the MOU"/>
    <s v="Item"/>
    <s v="sites/dmf/budget/Lists/NonProfit Tracker"/>
    <x v="1"/>
  </r>
  <r>
    <n v="1"/>
    <s v="Arlingtonians for a Clean Environment (ACE)"/>
    <s v="Environmental sustainability outreach, energy outreach and volunteer programs"/>
    <s v="​Environmental education, Energy outreach, Stream volunteer activities, Administrative assistance for StormwaterWise program"/>
    <s v="Environment/Energy Efficiency"/>
    <x v="6"/>
    <s v="Aileen Winquist"/>
    <s v="Stormwater Fund"/>
    <s v="321.456000.47211.0000.0000.0000"/>
    <m/>
    <n v="64000"/>
    <n v="0"/>
    <n v="64000"/>
    <s v="MOU"/>
    <x v="3"/>
    <s v="Request to the County Board during the budget process"/>
    <s v="_x000a_​Internal Department Review"/>
    <s v="_x000a_7/1/16 - 6/30/17"/>
    <s v="FY12-15 - $64,000"/>
    <s v="FY 1990"/>
    <s v="FY15 - to account for new tasks "/>
    <s v="Yes"/>
    <s v="# of presentations;_x000a_# of volunteer events;_x000a_# of outreach events;_x000a_# of volunteer trainings conducted."/>
    <s v="None"/>
    <s v="Energy and Environment Conservation Commission"/>
    <s v="Arlington County residents who would like to do energy efficiency upgrades"/>
    <d v="2016-07-28T15:06:24"/>
    <s v="_x000a_None_x000a_ "/>
    <m/>
    <m/>
    <m/>
    <s v="Sole Source"/>
    <s v="Yes"/>
    <s v="No"/>
    <s v="_x000a_​NB-FY17 PSB budget is $69,705."/>
    <s v="NMB-07/11/2016"/>
    <s v="_x000a_​NB-need to change period of performance to FY 17, see if that changes the budget."/>
    <s v="_x000a_​NB- Ask about the budget location ($0 budgets in the ACC provided). Can you provide the agreement? how does the energy outreach in the program differ from the community energy plan outreach?"/>
    <s v="Item"/>
    <s v="sites/dmf/budget/Lists/NonProfit Tracker"/>
    <x v="1"/>
  </r>
  <r>
    <n v="1"/>
    <s v="Arlingtonians for a Clean Environment (ACE)"/>
    <s v="StormwaterWise Landscapes program"/>
    <s v="Program planning and processes reimbursements for the StormwaterWise program"/>
    <s v="Environment/Energy Efficiency"/>
    <x v="6"/>
    <s v="Aileen Winquist"/>
    <s v="Stormwater Fund"/>
    <s v="321.437405.47211.0000.0000.0000"/>
    <m/>
    <n v="120000"/>
    <n v="0"/>
    <n v="120000"/>
    <s v="sole source"/>
    <x v="3"/>
    <s v="Request to the County Board during the budget process"/>
    <s v="_x000a_​Internal Department Review"/>
    <s v="_x000a_7/1/16 - 6/30/17"/>
    <s v="​FY12 - $80,000_x000a_FY13-14 - $120,000_x000a_FY15 - $0_x000a_FY16 - $120,000"/>
    <s v="FY 2012"/>
    <s v="​Program was expanded"/>
    <s v="Yes"/>
    <s v="# reimbursement requests processed"/>
    <s v="None"/>
    <s v="Energy and Environment Conservation Commission"/>
    <s v="Residents interested in taking action to reduce runoff and improve drainage on their property.  The program also helps to satisfy regulatory requirements in the County's Stormwater permit"/>
    <d v="2016-07-28T15:07:48"/>
    <s v="_x000a_None"/>
    <m/>
    <m/>
    <m/>
    <s v="Memorandum of Understanding"/>
    <s v="Yes"/>
    <s v="No"/>
    <s v="_x000a_​NB-budget is way higher is PSB ($474,839), must include other programs."/>
    <s v="NMB-07/11/2016"/>
    <s v="_x000a_​NB-period of performance needs to be updated to FY 2017, need to confirm budget for FY 2017."/>
    <s v="_x000a_​NB-ask about FY 2017 budget, ask about a copy of the agreement.  Why are stormwater funded activities sole source and the community energy plan is an exempt purchase?"/>
    <s v="Item"/>
    <s v="sites/dmf/budget/Lists/NonProfit Tracker"/>
    <x v="1"/>
  </r>
  <r>
    <n v="1"/>
    <s v="Arts Organizations (Various)"/>
    <s v="Cultural Affairs Arts Grants​"/>
    <s v="Granting of facilities and technical services, and make recommendations to the County Board regarding the County's direct financial support to Arlington arts organizations and artists. Arlington Cultural Affairs Division (CAD) administers the grant program on an annual basis"/>
    <s v="Arts Programs"/>
    <x v="5"/>
    <s v="Michelle Isabelle-Stark"/>
    <s v="General Fund"/>
    <s v="101.437405.71644.0000.0000.SAGG"/>
    <m/>
    <n v="215810"/>
    <n v="0"/>
    <n v="215810"/>
    <m/>
    <x v="0"/>
    <s v="_x000a_​Grant requests are submitted through an application portal managed by CAD staff. Groups also independently lobby both the Arts Commission and County Board. A total of 47 applications were submitted for FY 2017 with 25 groups requesting financial support and 22 organizations requesting performance/rehearsal space and technical services only."/>
    <s v="_x000a_​CAD Staff review each application for completeness and merit. These findings and analysis are summarized for the Arts Commission and subcommittee review. Arts Commission makes the final review and approval/denial of application. Staff administers the recommendation by bringing forward a board report for County Board approval each July. In the board report the Commission recommends two types of financial support 1) Excellence and Access grant for project support, and 2) Spotlight Grants.  Funds for project support are used for specific projects or initiatives planned by the organization. Spotlight grants are targeted to individual artists and fund a proposed work that was described in the application. "/>
    <s v="_x000a_7/1/16 - 6/30/17"/>
    <s v="​FY11-13 - $279,077_x000a_FY14 - $229,100_x000a_FY15 - $199,100_x000a_FY16 - $245,810"/>
    <s v="FY 1990"/>
    <s v="FY 16 - one time funding was removed and a portion replaced with ongoing."/>
    <s v="_x000a_No"/>
    <s v="None"/>
    <s v="None"/>
    <s v="_x000a_​Arts Commission"/>
    <s v="Arts groups, Artists, Theatre companies in Arlington, VA who have historically received grant funding."/>
    <d v="2016-07-28T08:46:15"/>
    <s v="_x000a_None_x000a_ "/>
    <m/>
    <s v="https://arlingtonva.sharepoint.com/sites/dmf/budget/_layouts/15/guestaccess.aspx?guestaccesstoken=Np%2b4xsstR6GKMPPsBWpmveHL%2bfxOdQPScEdLsClQ%2bZA%3d&amp;docid=2_1c1bc4a8a335a4e89b76c28d91536e6e9&amp;rev=1"/>
    <m/>
    <s v="Exempt Purchase"/>
    <s v="Yes"/>
    <s v="No"/>
    <s v="_x000a_​NB-budget matches PSB."/>
    <s v="JWB- 7/6"/>
    <s v="_x000a_May need to add more info to the description and metrics for the groups who participate. How do they qualify to receive the grant?"/>
    <m/>
    <s v="Item"/>
    <s v="sites/dmf/budget/Lists/NonProfit Tracker"/>
    <x v="5"/>
  </r>
  <r>
    <n v="1"/>
    <s v="Aspire! Afterschool Learning (formerly Greenbrier Learning Ctr.)"/>
    <s v="​Learning Rocks!"/>
    <s v="Expansion of Aspire's elementary age after-school and summer educational program to a third location"/>
    <s v="Education/Job Training"/>
    <x v="0"/>
    <s v="Rolda Nedd"/>
    <s v="Community Development Fund"/>
    <s v="101.456300.91102.GBLC.0000.64SG"/>
    <m/>
    <n v="0"/>
    <n v="45000"/>
    <n v="45000"/>
    <m/>
    <x v="0"/>
    <s v="​Applied to the Community Development Fund"/>
    <s v="CDCAC"/>
    <s v="_x000a_7/1/16 - 6/30/17"/>
    <s v="FY10-12 - $15,000_x000a_FY13-15 - $13,500_x000a_FY16 - $43,000"/>
    <s v="FY 2010"/>
    <s v="FY16 - increase to include the first year of a two year AHIF fund grant for the expansion of services to a third location"/>
    <s v="Yes"/>
    <s v="-100% of students will participate in daily literacy activities (i.e. independent reading, Buddy Reading, and/or Read Alouds)_x000a_-100% of students will participate in weekly Literature Circles_x000a_-50% of students who are not reading on grade level at the end of the 1st quarter grading period will improve their instructional reading levels by Q4 _x000a_-80% of students will improve meeting the Learning ROCKS! daily expectations between Q1-Q4_x000a_-80% of students will improve meeting their daily homework expectations between Q1-Q4._x000a_-80% of students will be more aware of their choices and demonstrate ability to self-regulate their behavior based on self-assessments_x000a_-70% of students will receive an &quot;I&quot;, &quot;S&quot;, or &quot;O&quot; grade on their Q4 report card, indicating satisfactory or outstanding performance_x000a_-25 GLC parents will learn how to interpret their child's report card_x000a_​-20 parents will learn about the educational options through Arlington Public Schools_x000a_​-40 parents will volunteer at least once with the after-school program_x000a_-10 parents will learn how the APS Special Education program works and how to actively use the Parent Resource Center_x000a_​-25 parents will learn new behavior management techniques to use with their children and will apply at least two new techniques at home_x000a_-20 organizations participating in network that serve children, youth, and families in Arlington will convene at least 3 times during the year for workshops &amp; information sharing_x000a_​-5 organizations will actively collaborate through a formal partnership."/>
    <s v="_x000a_​They may apply for CDBG or CSBG funds again"/>
    <s v="Community Development Citizens Advisory Commission"/>
    <s v="Children in low-to-moderate income households who need additional support services to succeed academically, Arlington Public Schools"/>
    <d v="2016-07-28T15:03:45"/>
    <s v="_x000a_https://arlingtonva.sharepoint.com/sites/dmf/budget/Lists/NonProfit%20Tracker/Attachments/112/GLC%20FY16.pdf"/>
    <s v="https://arlingtonva.sharepoint.com/sites/dmf/budget/Lists/NonProfit%20Tracker/Attachments/112/GLC%20FY16.pdf"/>
    <m/>
    <m/>
    <s v="General Fund Grant Agreement"/>
    <s v="Yes"/>
    <s v="Yes"/>
    <s v="_x000a_​NB-budget matches the FY17 CD Fund table; money is budgeted to task after adoption."/>
    <s v="NMB-07/07/2016"/>
    <s v="_x000a_​NB-need to add parents and APS as stakeholders."/>
    <m/>
    <s v="Item"/>
    <s v="sites/dmf/budget/Lists/NonProfit Tracker"/>
    <x v="0"/>
  </r>
  <r>
    <n v="1"/>
    <s v="Benedictine School for Exceptional Children"/>
    <s v="​Open Community Program"/>
    <s v="Special education, vocational training, supported employment and home like residential living options for young adults with special needs"/>
    <s v="Disability Services"/>
    <x v="1"/>
    <s v="La Voyce Reid"/>
    <s v="General Fund"/>
    <s v="101.456000.53206.0000.0000.M425"/>
    <m/>
    <n v="49533"/>
    <n v="0"/>
    <n v="49533"/>
    <s v="690-15"/>
    <x v="2"/>
    <s v="_x000a_​RFP"/>
    <s v="RFP"/>
    <s v="_x000a_7/1/16 - 6/30/17"/>
    <s v="FY13-15 - $48,562_x000a_FY16 - $49,533"/>
    <s v="FY 2011"/>
    <s v="_x000a_​FY 16 - CPI increase"/>
    <s v="Yes"/>
    <s v="-individual support plans for each participants are provided annually_x000a_-progress reports for each participant are provided quarterly_x000a_- activity attendance sheets are provided on a monthly basis"/>
    <s v="None"/>
    <s v="Disability Advisory Commission; _x000a_Community Services Board"/>
    <s v="_x000a_Young adults with physical and intellectual disabilities"/>
    <d v="2016-08-01T13:13:32"/>
    <s v="_x000a_https://arlingtonva.sharepoint.com/sites/dmf/budget/Lists/NonProfit%20Tracker/Attachments/66/Benedictine%20FY16.pdf"/>
    <s v="https://arlingtonva.sharepoint.com/sites/dmf/budget/Lists/NonProfit%20Tracker/Attachments/66/Benedictine%20FY16.pdf"/>
    <m/>
    <m/>
    <s v="Contract"/>
    <s v="Yes"/>
    <s v="Yes"/>
    <s v="_x000a_​$0 budget in PSB."/>
    <s v="NMB-07/08/2016"/>
    <s v="_x000a_​NB-looks like CPI increase occurred in FY 2016 and not FY 2015. Purchasing authority is listed as sole source, but application method is listed as RFP. Metrics are quarterly progress reports on each student."/>
    <s v="_x000a_​NB-ask about budget codes. Dept Answer - The contract number is 690-15, the purchasing authority should not be listed as sole source. It has been changed in column N. The ACCs entered are where the expenses are charged, all budget is currently maintained in 101.456000.53206.0.0.0. The task M425 is used for the electronic health record reporting. Yes confirmed, CPI increase occurred in FY 16 not FY 15 and the note has been updated in column V."/>
    <s v="Item"/>
    <s v="sites/dmf/budget/Lists/NonProfit Tracker"/>
    <x v="1"/>
  </r>
  <r>
    <n v="1"/>
    <s v="Bonder &amp; Amanda Johnson Community Development Corporation"/>
    <s v="Nauck Community Center"/>
    <s v="​Overall management of programs and services of Nauck Community Services Center"/>
    <s v="Civic Engagement/Community Outreach"/>
    <x v="1"/>
    <s v="Heather Venner"/>
    <s v="General Fund"/>
    <s v="101.437405.51108.HADM.1000.BAJ1"/>
    <m/>
    <n v="80046"/>
    <n v="0"/>
    <n v="80046"/>
    <s v="294-11"/>
    <x v="0"/>
    <s v="A funding request is sent to the department during the budget process. Organization may choose to contact and/or submit a funding request to the County Board."/>
    <s v="_x000a_​Board Award"/>
    <s v="_x000a_7/1/16 - 6/30/17"/>
    <s v="FY13 - $79,253_x000a_FY14 - $89,253_x000a_FY15-16 - $80,046"/>
    <s v="FY 2005"/>
    <s v="FY14 - one-time increase of $10,000 for capacity building"/>
    <s v="Yes"/>
    <s v="accounting of individualized services including: assistance with application, counseling, employment, financial, family/children, housing, immigration, and others. _x000a_# of client contacts_x000a_# of unduplicated clients"/>
    <s v="None"/>
    <s v="_x000a_​Economic Development Commission"/>
    <s v="Neighborhood households in need of services or referrals"/>
    <d v="2016-08-01T12:54:42"/>
    <s v="_x000a_https://arlingtonva.sharepoint.com/sites/dmf/budget/Other%20Budget%20Documents/Bonder%20and%20Amanda%20Johnson%20Community%20294-11%20Contract%20Renewal%20Notice%20FY17.pdf"/>
    <s v="https://arlingtonva.sharepoint.com/sites/dmf/budget/Other%20Budget%20Documents/Bonder%20and%20Amanda%20Johnson%20Community%20294-11%20Contract%20Renewal%20Notice%20FY17.pdf"/>
    <m/>
    <m/>
    <s v="General Fund Grant Agreement"/>
    <s v="Yes"/>
    <s v="Yes"/>
    <s v="_x000a_​NB-budget matches PSB."/>
    <s v="NMB-07/08/2016"/>
    <m/>
    <s v="_x000a_​​NB-exactly what type of referral services are offered.  Is this area consider an NSA, is that why these services are being provided here? Purchasing authority listed a contract number that says Rider Agreement, but the type of agreement is general fund grant agreement.  This seems inconsistent. Dept. Answer - This area used to be considered an NSA, that is why these services are being provided there. Purchasing authority of Rider Agreement may have been incorrectly used."/>
    <s v="Item"/>
    <s v="sites/dmf/budget/Lists/NonProfit Tracker"/>
    <x v="3"/>
  </r>
  <r>
    <n v="1"/>
    <s v="Borromeo Housing"/>
    <s v="​Transitional Housing"/>
    <s v="​Communal housing for up to 4 single women with a child to foster their ability to complete their education while living in a supportive structured environment"/>
    <s v="Housing"/>
    <x v="1"/>
    <s v="Cynthia Stevens"/>
    <s v="General Fund"/>
    <s v="101.437405.51108.TRNH.1000.5H76"/>
    <m/>
    <n v="18685"/>
    <n v="0"/>
    <n v="18685"/>
    <s v="205-11-2"/>
    <x v="0"/>
    <s v="A funding request is sent to the department during the budget process. Organization may choose to contact and/or submit a funding request to the County Board."/>
    <s v="_x000a_​Board Award"/>
    <s v="_x000a_7/1/16 - 6/30/17"/>
    <s v="​FY13-14 - $18,500_x000a_FY15-16 - $18,685"/>
    <s v="FY 2006"/>
    <s v="FY15 - increase of $185 to continue of services"/>
    <s v="Yes"/>
    <s v="# individuals served_x000a_# moving to permanent housing_x000a_% increase in employment income_x000a_median stay of participants_x000a_and others."/>
    <s v="None"/>
    <s v="Citizens Advisory Commission on Housing"/>
    <s v="Homeless adults, landlords and property management companies, Continuum of Care"/>
    <d v="2016-08-01T12:54:47"/>
    <s v="_x000a_Original Contract:https://arlingtonva.sharepoint.com/sites/dmf/budget/NonProfit%20Agreement%20Library/Borromeo%20Housing-Transitional%20Housing-DHS-EID-205-11-2.pdf_x000a_Contract Renwal:https://arlingtonva.sharepoint.com/sites/dmf/budget/Other%20Budget%20Documents/Borromeo%20Housing%20205-11-2%20FY17%20Renewal.pdf"/>
    <s v="https://arlingtonva.sharepoint.com/sites/dmf/budget/NonProfit%20Agreement%20Library/Borromeo%20Housing-Transitional%20Housing-DHS-EID-205-11-2.pdf"/>
    <s v="https://arlingtonva.sharepoint.com/sites/dmf/budget/Other%20Budget%20Documents/Borromeo%20Housing%20205-11-2%20FY17%20Renewal.pdf"/>
    <m/>
    <s v="General Fund Grant Agreement"/>
    <s v="Yes"/>
    <s v="Yes"/>
    <s v="_x000a_​NB-budget matches PSB."/>
    <s v="NMB-07/08/2016"/>
    <s v="_x000a_​NB-only see contract renewal attached, there are no metrics in the renewal."/>
    <s v="_x000a_​NB-ask about metrics. Dept Answer - See page 3 of attached agreement. Note that the contract document has a different contract number as it an old contract, and the only one available. New contract document should be available at Purchasing."/>
    <s v="Item"/>
    <s v="sites/dmf/budget/Lists/NonProfit Tracker"/>
    <x v="3"/>
  </r>
  <r>
    <n v="1"/>
    <s v="Brain Injury Services of Northern Virginia"/>
    <s v="Case Management​"/>
    <s v="Services  to survivors of traumatic brain injury including long-term case management, employment assistance, independent living skills training, transportation, respite care, and recreational/socialization programs. The funding from Arlington specifically provides the cost of a part-time case manager for Arlington residents with brain injuries"/>
    <s v="Disability Services"/>
    <x v="7"/>
    <s v="Anthonia Sowho"/>
    <s v="Regional Contributions"/>
    <s v="101.456065.91104.0000.0000.0000"/>
    <m/>
    <n v="22921"/>
    <n v="0"/>
    <n v="22921"/>
    <m/>
    <x v="0"/>
    <s v="Biennial application and request for proposal"/>
    <s v="​Application is reviewed by the Disability Advisory Commission."/>
    <s v="_x000a_7/1/16 - 6/30/17"/>
    <s v="FY09-11 - $22,735_x000a_FY12-16 - $22,508"/>
    <m/>
    <s v="FY13 - general increase for services"/>
    <s v="Yes"/>
    <s v="# of clients who demonstrate progress by achieving goals in their Individualized Service Plan. _x000a_- Ability to educate clients, families, and community members about brain injury and its unique impact on those we serve. _x000a_- Effectiveness of Staff  training and resources needed to successfully serve their clients and families_x000a_- BIS's ability to be accountable to the community on services provided, financial and internal accomplishments."/>
    <m/>
    <s v="Disability Advisory Commission"/>
    <s v="Residents diagnosed with brain injury and their families​"/>
    <d v="2016-07-28T08:51:45"/>
    <s v="_x000a_None"/>
    <m/>
    <m/>
    <m/>
    <s v="Exempt Purchase"/>
    <s v="No"/>
    <s v="No"/>
    <s v="_x000a_​NB-budget matches PSB under regionals."/>
    <s v="JWB-7/6"/>
    <s v="_x000a_May want to reduce description of services"/>
    <m/>
    <s v="Item"/>
    <s v="sites/dmf/budget/Lists/NonProfit Tracker"/>
    <x v="4"/>
  </r>
  <r>
    <n v="1"/>
    <s v="Bridges to Independence"/>
    <s v="Shelter Services"/>
    <s v="​Operates a family shelter that provides serving up to 11 households per month"/>
    <s v="Housing"/>
    <x v="1"/>
    <s v="Cynthia Stevens"/>
    <s v="General Fund"/>
    <s v="101.437405.51108.HMLS.1000.5H78"/>
    <s v="Use of County Space"/>
    <n v="413501"/>
    <n v="0"/>
    <n v="413501"/>
    <s v="204-11"/>
    <x v="0"/>
    <s v="A funding request is sent to the department during the budget process. Organization may choose to contact and/or submit a funding request to the County Board."/>
    <s v="_x000a_​Board Award"/>
    <s v="_x000a_7/1/16 - 6/30/17"/>
    <s v="FY13-14  - $399,908_x000a_FY15 - $403,907"/>
    <s v="FY 2005"/>
    <s v="_x000a_​FY2015 increase of $3,999 due to the County Living Wage policy._x000a_FY2017 County Living Wage policy adjustment estimated at $9,594 will be added to the allocation for FY17."/>
    <s v="Yes"/>
    <s v="# individuals served_x000a_# moving to permanent housing_x000a_% increase in employment income_x000a_median stay of participants and others"/>
    <s v="None"/>
    <s v=" Citizens Advisory Commission on Housing; Partnership for Children Youth and Families"/>
    <s v="Homeless adults with children, landlords and property management companies, Arlington Public Schools, _x000a_ Continuum of Care"/>
    <d v="2016-08-01T12:54:56"/>
    <s v="_x000a_https://arlingtonva.sharepoint.com/sites/dmf/budget/Other%20Budget%20Documents/Bridges%20to%20Independence%20Shelter%20Services%20204-11%20%20FY17%20renewal.pdf"/>
    <s v="https://arlingtonva.sharepoint.com/sites/dmf/budget/Other%20Budget%20Documents/Bridges%20to%20Independence%20Shelter%20Services%20204-11%20%20FY17%20renewal.pdf"/>
    <m/>
    <m/>
    <s v="General Fund Grant Agreement"/>
    <s v="Yes"/>
    <s v="Yes"/>
    <s v="_x000a_​NB-FY17 budget is $403,907."/>
    <s v="NMB-07/08/2016"/>
    <s v="_x000a_​NB-contract provided is on the renewal with no metrics. Should APS be added as a stakeholder since this shelter serves children?"/>
    <s v="_x000a_​NB-can you provide metrics?"/>
    <s v="Item"/>
    <s v="sites/dmf/budget/Lists/NonProfit Tracker"/>
    <x v="3"/>
  </r>
  <r>
    <n v="1"/>
    <s v="Bridges to Independence"/>
    <s v="​Rapid Rehousing"/>
    <s v="​Rapid Rehousing for Homeless families that provides rental subsidies and case management to allow them time to gain economic stability"/>
    <s v="Housing"/>
    <x v="1"/>
    <s v="Cynthia Stevens"/>
    <s v="General Fund"/>
    <s v="101.437405.51108.TRNH.1000.5H79"/>
    <m/>
    <n v="97815"/>
    <n v="0"/>
    <n v="97815"/>
    <s v="205-11-1"/>
    <x v="0"/>
    <s v="A funding request is sent to the department during the budget process. Organization may choose to contact and/or submit a funding request to the County Board."/>
    <s v="_x000a_​Board Award"/>
    <s v="_x000a_7/1/16 - 6/30/17"/>
    <s v="FY13-14 - $96,847_x000a_FY15 - $97,815"/>
    <s v="FY 2007"/>
    <s v="FY15 - increased by $968 for continuation of services"/>
    <s v="Yes"/>
    <s v="-quarterly reports_x000a_-annual reports including total number of households who exited the program between three and six months ago and between six months and nine months ago.  For each time set, the following information is provided:  _x000a_# of these households that exited to Housing Grants;_x000a_# of total households that are still in permanent housing;_x000a_# of total households that were not able to be contacted; _x000a_# of total households that have been known to have lost housing."/>
    <s v="None"/>
    <s v="Citizens Advisory Commission on Housing"/>
    <s v="Homeless adults with children, landlords and property management companies, _x000a_ Continuum of Care"/>
    <d v="2016-08-01T12:54:51"/>
    <s v="_x000a_https://arlingtonva.sharepoint.com/sites/dmf/budget/Other%20Budget%20Documents/Bridges%20to%20Independence,%20Rapid%20Rehousing%20205-11-1%20AMENDMENT%20FY17.pdf"/>
    <s v="https://arlingtonva.sharepoint.com/sites/dmf/budget/NonProfit%20Agreement%20Library/Bridges%20to%20Independence-Rapid%20Rehousing-DHS-Bridges%20to%20Independence%2C%20Rapid%20Rehousing%20205-11-1%20AMENDMENT%20FY17.pdf?d=wd99b714fd30244d6912a8afe7a0b6240"/>
    <m/>
    <m/>
    <s v="General Fund Grant Agreement"/>
    <s v="Yes"/>
    <s v="Yes"/>
    <s v="_x000a_​NB-budget matches PSB."/>
    <s v="NMB-07/08/16"/>
    <s v="_x000a_​NB-FY 2017 funding history note is inconsistent with  FY 2017 budget, there was no increase in FY 2017. They must have meant FY 2015."/>
    <m/>
    <s v="Item"/>
    <s v="sites/dmf/budget/Lists/NonProfit Tracker"/>
    <x v="3"/>
  </r>
  <r>
    <n v="1"/>
    <s v="Bu-GATA"/>
    <s v="Bucking​ham Youth Brigade"/>
    <s v="Encourages civic involvement and develop leadership among youth and their families in the Buckingham Neighborhood Strategy Area (NSA)"/>
    <s v="Civic Engagement/Community Outreach"/>
    <x v="0"/>
    <s v="Caitlin Jones"/>
    <s v="Community Development Fund"/>
    <s v="206.456300.72405.0000.0641.6DYB"/>
    <m/>
    <n v="0"/>
    <n v="19000"/>
    <n v="19000"/>
    <m/>
    <x v="0"/>
    <s v="​Applied to the Community Development Fund"/>
    <s v="CDCAC"/>
    <s v="_x000a_7/1/16 - 6/30/17"/>
    <s v="FY05-12 - $18,200_x000a_FY13-16 - $16,000"/>
    <s v="FY 2001"/>
    <s v="_x000a_​FY2017, funding was increased to non-profits receiving less than $20,000."/>
    <s v="Yes"/>
    <s v="# teens enrolled_x000a_# enrolled teens who demonstrate improvement in four skill areas_x000a_# students participating in the program for 26 weeks or more_x000a_# educational, cultural or community events attended by BYB participants_x000a_# teens employed or volunteering 20 hours per week or more in the summer_x000a_# teens earning at least 20 points per month_x000a_# participants reporting satisfaction with the program"/>
    <s v="None"/>
    <s v="Community Development Citizens Advisory Commission"/>
    <s v="Youth in the Buckingham neighborhood"/>
    <d v="2016-08-01T12:46:02"/>
    <s v="_x000a_https://arlingtonva.sharepoint.com/sites/dmf/budget/Lists/NonProfit%20Tracker/Attachments/19/BUGATA%20-%20CDBG%20FY16.pdf"/>
    <s v="https://arlingtonva.sharepoint.com/sites/dmf/budget/Lists/NonProfit%20Tracker/Attachments/19/BUGATA%20-%20CDBG%20FY16.pdf"/>
    <m/>
    <m/>
    <s v="General Fund Grant Agreement"/>
    <s v="Yes"/>
    <s v="Yes"/>
    <s v="_x000a_​NB-budget matches the FY17 CD Fund table; money is budgeted to task after adoption."/>
    <s v="NMB-07/07/2016"/>
    <s v="_x000a_​NB-why was funding increased to non-profits receiving less than $20K?  What was the reasoning for making that decision?"/>
    <s v="_x000a_​NB-one metric mentions number of teens earning 20 points or more. What are the points for?  points are to incentivize students for participating in community activities and work shops."/>
    <s v="Item"/>
    <s v="sites/dmf/budget/Lists/NonProfit Tracker"/>
    <x v="0"/>
  </r>
  <r>
    <n v="1"/>
    <s v="Bu-GATA"/>
    <s v="Tenant Outreach Promotora"/>
    <s v="General Funds to BU-GATA to increase participation of low-income Latino and other immigrants in County activities and processes.  Activities will include outreach, workshops, and facilitation"/>
    <s v="Civic Engagement/Community Outreach"/>
    <x v="0"/>
    <s v="Rolda Nedd"/>
    <s v="General Fund"/>
    <s v="101.437405.72401.0000.0000.0000"/>
    <m/>
    <n v="50000"/>
    <n v="0"/>
    <n v="50000"/>
    <s v="Exempt Purchase"/>
    <x v="0"/>
    <s v="Request to the County Board"/>
    <s v="Applied to the Community Development Fund but was not recommended for funding. Appealed to the County Board."/>
    <s v="_x000a_7/1/16 - 6/30/17"/>
    <s v="FY13-16 - $50,000 one time  _x000a_"/>
    <s v="FY 2013"/>
    <s v="FY17 - One-time funding was converted to ongoing funding."/>
    <s v="Yes"/>
    <s v="# of workshops held to educate limited English-speaking tenants about available services_x000a_# of participants educated_x000a_# of limited English-speaking tenants who take advantage of services and programs they learned about at a BU-GATA-hosted workshop_x000a_# of door-to-door outreach campaigns conducted by BU-GATA promotoras or staff"/>
    <s v="None"/>
    <s v="Tenant Landlord Commission;_x000a_ Community Development Citizens Advisory Commission"/>
    <s v="Buckingham residents"/>
    <m/>
    <s v="Yes"/>
    <s v="https://arlingtonva.sharepoint.com/sites/dmf/budget/_layouts/15/guestaccess.aspx?guestaccesstoken=1Hvavkswz%2fYIx2DEVXiCreTWDcXmrEFrS5qeKfMpMCI%3d&amp;docid=2_171b8590256244cfea264f9240c91e645&amp;rev=1"/>
    <m/>
    <m/>
    <s v="General Fund Grant Agreement"/>
    <m/>
    <m/>
    <m/>
    <m/>
    <m/>
    <m/>
    <m/>
    <m/>
    <x v="3"/>
  </r>
  <r>
    <n v="1"/>
    <s v="Business Development Assistance Program (BDAG)"/>
    <s v="​Small Business Assistance"/>
    <s v="​Counseling to assist low- and moderate-income people with business creation, retention, and expansion"/>
    <s v="Economic Development"/>
    <x v="0"/>
    <s v="Caitlin Jones"/>
    <s v="Community Development Fund"/>
    <s v="206.456300.72405.0000.0642.6KHF"/>
    <s v="​BDAG has space in the DHS building in the AEC office."/>
    <n v="0"/>
    <n v="43500"/>
    <n v="43500"/>
    <m/>
    <x v="0"/>
    <s v="​Applied to the Community Development Fund"/>
    <s v="CDCAC"/>
    <s v="_x000a_7/1/16 - 6/30/17"/>
    <s v="FY10-12 - $50,000_x000a_FY13-14 - $44,500 _x000a_FY15 - $43,500"/>
    <s v="FY 1999"/>
    <s v="FY13 - had a funding cut to the CDBG program and BDAG was reduced in funds"/>
    <s v="Yes"/>
    <s v="# new businesses assisted to open_x000a_# existing businesses assisted to expand_x000a_# successful business retentions_x000a_% of new BDAG assisted businesses, still operating after 1 year_x000a_ Customer service / client satisfaction surveys completed_x000a_Program delivery cost per business assisted"/>
    <s v="None"/>
    <s v="Alexandria/Arlington Regional Workforce Council"/>
    <s v="People who wish to start or expand businesses"/>
    <d v="2016-08-01T12:45:43"/>
    <s v="_x000a_https://arlingtonva.sharepoint.com/sites/dmf/budget/Lists/NonProfit%20Tracker/Attachments/18/BDAG%20FY16.pdf"/>
    <s v="https://arlingtonva.sharepoint.com/sites/dmf/budget/Lists/NonProfit%20Tracker/Attachments/18/BDAG%20FY16.pdf"/>
    <m/>
    <m/>
    <s v="General Fund Grant Agreement"/>
    <s v="Yes"/>
    <s v="Yes"/>
    <s v="_x000a_​NB-budget matches the FY17 CD Fund table; money is budgeted to task after adoption."/>
    <s v="NMB-07/07/2016"/>
    <s v="_x000a_​NB-not sure what note in the committee column means. Should Chamber of Commerce be added to list of stakeholders? Metrics on job created are include in the FY 2016 agreement, but not in the tracker, were they removed for FY 2017?"/>
    <s v="Sswan sent metrics via email on 7/19/16. Commission column should say Arl/Aex Investment Board, AED too."/>
    <s v="Item"/>
    <s v="sites/dmf/budget/Lists/NonProfit Tracker"/>
    <x v="0"/>
  </r>
  <r>
    <n v="1"/>
    <s v="Buyers and Renters Arlington Voice"/>
    <s v="Tenant Outreach "/>
    <s v="BRAVO educates and assists low and moderate income tenants in Arlington including providing door to door outreach to rental communities offering information about tenant rights in English and Spanish."/>
    <s v="Housing"/>
    <x v="0"/>
    <s v="Hector Mercado"/>
    <s v="General Fund"/>
    <s v="101.437405.72404.0000.0000.0000  may be moved to CC72408 in FY17"/>
    <m/>
    <n v="84150"/>
    <n v="0"/>
    <n v="84150"/>
    <s v="677-12"/>
    <x v="0"/>
    <s v="Request to the County Board during the budget process"/>
    <s v="Board Award"/>
    <s v="_x000a_7/1/16 - 6/30/17"/>
    <s v="FY08 - 35,000_x000a_FY09-10 - 85,000_x000a_FY11-12 - $94,150_x000a_FY13-16 - $84,150"/>
    <s v="FY 2008"/>
    <s v="FY11 and 12 funding was bumped up for capacity building.  Then funding was reduced to the current level of $84,150."/>
    <s v="No"/>
    <s v="None"/>
    <s v="None"/>
    <s v="Tenant Landlord Commission; _x000a_Community Development Citizens Advisory Commission"/>
    <s v="tenants, landlords"/>
    <m/>
    <s v="Yes"/>
    <s v="https://arlingtonva.sharepoint.com/sites/dmf/budget/_layouts/15/guestaccess.aspx?guestaccesstoken=RIjizD4Txm0JfsPY21oO7Uw%2bNoGxcKJH%2bwmxo%2bW4M%2bk%3d&amp;docid=2_1757a8b8bdc6a464b87c376f16348d70b&amp;rev=1"/>
    <m/>
    <m/>
    <s v="Competitively Bid Contract"/>
    <m/>
    <m/>
    <m/>
    <m/>
    <m/>
    <m/>
    <m/>
    <m/>
    <x v="3"/>
  </r>
  <r>
    <n v="1"/>
    <s v="City of Alexandria CSB"/>
    <s v="​The Alexandria Community Services Board (CSB)"/>
    <s v="Methadone detox and linkage to continuing services for Arlington residents"/>
    <s v="Health/Counseling Services"/>
    <x v="1"/>
    <s v="Joe Bullock"/>
    <s v="General Fund"/>
    <s v="101.456000.52205.0000.4300.3335"/>
    <m/>
    <n v="99089"/>
    <n v="0"/>
    <n v="99089"/>
    <s v="16-012"/>
    <x v="3"/>
    <s v="_x000a_None, this is another local agency."/>
    <s v="_x000a_​Internal Department Review"/>
    <s v="_x000a_7/1/16 - 6/30/17"/>
    <s v="​FY13-16 - $99,089"/>
    <s v="FY 2013"/>
    <s v="N/A"/>
    <s v="Yes"/>
    <s v="Clinicians and staff review client progress and services provided."/>
    <s v="None"/>
    <s v="_x000a_Community Services Board"/>
    <s v="Community Service Board (CSB), Behavioral Health Division (BHD) clients"/>
    <d v="2016-08-01T13:15:10"/>
    <s v="_x000a_https://arlingtonva.sharepoint.com/sites/dmf/budget/Lists/NonProfit%20Tracker/Attachments/76/16-012-SS.pdf"/>
    <s v="https://arlingtonva.sharepoint.com/sites/dmf/budget/Lists/NonProfit%20Tracker/Attachments/76/16-012-SS.pdf"/>
    <m/>
    <m/>
    <s v="Sole Source"/>
    <s v="Yes"/>
    <s v="Yes"/>
    <s v="_x000a_NB-$0 budget in PSB. ACC was corrected. Budget matches PSB"/>
    <s v="NMB-07/08/2016"/>
    <s v="_x000a_​NB-metrics appear on page 14 of the contract PDF. Need to confirm purchasing vehicles.  The agreement is a sole source, but the purchasing authority is listed as an exempt purchase as is the evaluation method.  Need to double-check the purchasing and evaluation columns."/>
    <s v="_x000a_​NB-ask dept about budget location-corrected"/>
    <s v="Item"/>
    <s v="sites/dmf/budget/Lists/NonProfit Tracker"/>
    <x v="1"/>
  </r>
  <r>
    <n v="1"/>
    <s v="Clarendon Alliance"/>
    <s v="Clarendon Alliance Partnership​"/>
    <s v="Improve the health and vitality of the Clarendon Corridor through events and activities"/>
    <s v="Economic Development"/>
    <x v="5"/>
    <s v="Karen Vasquez"/>
    <s v="General Fund"/>
    <s v="101.456000.71200.0000.0000.5535"/>
    <m/>
    <n v="80000"/>
    <n v="0"/>
    <n v="80000"/>
    <m/>
    <x v="0"/>
    <s v="_x000a_​Clarendon Alliance has pursued additional funding through County Board lobbying efforts. For FY 2017 the Board granted resources through funding to the Marymount Nonprofit Resource Center, which was directed to put funding toward assisting the Alliance."/>
    <s v="_x000a_​Internal Department Review"/>
    <s v="_x000a_7/1/16 - 6/30/17"/>
    <s v="FY10-16 - ​$80,000"/>
    <s v="FY 2010"/>
    <s v="`"/>
    <s v="_x000a_No"/>
    <s v="None"/>
    <s v="_x000a_Clarendon Alliance, to build meaningful capacity will request more funding from the County to aid with immediate cash-flow requirements and to assist in defining the commitment for services, which in turn could help with their development efforts."/>
    <s v="_x000a_​Economic Development Commission"/>
    <s v="Clarendon area businesses and residents, Attendees to sponsored events (Clarendon Day, the Clarendon-Courthouse Mardi Gras Parade, the Urban Village Market at Courthouse, the Clarendon Farmers Market, the Arlington Art Festival)."/>
    <d v="2016-07-28T08:43:06"/>
    <s v="_x000a_None"/>
    <m/>
    <m/>
    <m/>
    <s v="Exempt Purchase"/>
    <s v="Yes"/>
    <s v="No"/>
    <s v="_x000a_​$373,500 budget in PSB."/>
    <s v="JWB-7/6"/>
    <s v="_x000a_Need to alter anticipated changes line wording - done"/>
    <s v="_x000a_Is there agreement? Any anticipated changes for next FY? DMF needs to revise the anticipated changes section.  Also the account code provided has no $ budgeted."/>
    <s v="Item"/>
    <s v="sites/dmf/budget/Lists/NonProfit Tracker"/>
    <x v="3"/>
  </r>
  <r>
    <n v="1"/>
    <s v="Columbia Lighthouse for the Blind"/>
    <s v="PRIDE (People Regaining Independence and Developing Experiences)"/>
    <s v="Provides services to individuals over 65 with vision loss"/>
    <s v="Senior Services"/>
    <x v="7"/>
    <s v="Anthonia Sowho"/>
    <s v="Regional Contributions"/>
    <s v="101.456072.91104.0000.0000.0000"/>
    <m/>
    <n v="29576"/>
    <n v="0"/>
    <n v="29576"/>
    <m/>
    <x v="0"/>
    <s v="Biennial application and request for proposal"/>
    <s v="​Application is reviewed by the Disability Advisory Commission."/>
    <s v="_x000a_7/1/16 - 6/30/17"/>
    <s v="FY10-11 - $29,458_x000a_FY12-16 - $29,163"/>
    <m/>
    <s v="FY12 - decreased"/>
    <s v="Yes"/>
    <s v="Specific program objectives are measured: _x000a_ability to provide independent living skills;_x000a_social/recreational and support services; _x000a_effectiveness in increasing sensitivity and awareness of family members and community; ability to promote independence among seniors;_x000a_ability to provide tools to assist in the maintenance of vision loss. "/>
    <s v="None"/>
    <s v="Disability Advisory Commission"/>
    <s v="Residents who are blind or experience limited vision and their families"/>
    <d v="2016-07-28T08:51:49"/>
    <s v="_x000a_None"/>
    <m/>
    <m/>
    <m/>
    <s v="Exempt Purchase"/>
    <s v="No"/>
    <s v="No"/>
    <s v="_x000a_​NB-budget matches PSB."/>
    <s v="JWB-7/6"/>
    <s v="_x000a_Need agreement"/>
    <m/>
    <s v="Item"/>
    <s v="sites/dmf/budget/Lists/NonProfit Tracker"/>
    <x v="4"/>
  </r>
  <r>
    <n v="1"/>
    <s v="Columbia Pike Revitalization Organization (CPRO)"/>
    <s v="​CPRO Partnership"/>
    <s v="Coalition whose mission is to promote and connect business and community along Columbia Pike"/>
    <s v="Economic Development"/>
    <x v="5"/>
    <s v="Karen Vasquez"/>
    <s v="General Fund"/>
    <s v="101.456000.71200.0000.0000.5535"/>
    <m/>
    <n v="200000"/>
    <n v="0"/>
    <n v="200000"/>
    <m/>
    <x v="0"/>
    <s v="_x000a_​Has pursued additional funding through County Board lobbying efforts."/>
    <s v="_x000a_​Internal Department Review"/>
    <s v="_x000a_7/1/16 - 6/30/17"/>
    <s v="​FY15 - $100,000_x000a_FY16 - $200,000"/>
    <s v="FY 2010"/>
    <s v="FY16 - Increased by $100,000 as a result of successful lobbying and support by AED staff. This increase has improved capacity within the organization and is helping develop a strategic vision and priorities for the organization."/>
    <s v="Yes"/>
    <s v="AED tracks CPRO's annual revenue. The County's informal agreement with CPRO is based on revenue matched funding, where the first $100,000 of County funding is matched based on the amount listed in CPRO's revenue sheet."/>
    <m/>
    <s v="_x000a_​Economic Development Commission"/>
    <s v="Columbia Pike Area businesses and residents. Attendees of CPRO sponsored events such as the Farmers Market, Movie Nights and the Columbia Pike Blues Festival."/>
    <d v="2016-07-28T08:45:04"/>
    <s v="_x000a_None"/>
    <m/>
    <m/>
    <m/>
    <s v="Exempt Purchase"/>
    <s v="Yes"/>
    <s v="No"/>
    <s v="_x000a_$373,500 budget in PSB."/>
    <s v="JWB- 7/6"/>
    <m/>
    <s v="_x000a_No metrics or goals established by CPRO? Need to update their metrics and revenue matching."/>
    <s v="Item"/>
    <s v="sites/dmf/budget/Lists/NonProfit Tracker"/>
    <x v="3"/>
  </r>
  <r>
    <n v="1"/>
    <s v="Community Living Alternative"/>
    <s v="​Residential Services"/>
    <s v="​Provide residential supports to adults with intellectual and developmental disabilities"/>
    <s v="Disability Services"/>
    <x v="1"/>
    <s v="Jennifer McKinney Acheson"/>
    <s v="General Fund"/>
    <s v="​101.456000.53208.0000.0000.M551_x000a_101.456000.53208.0000.4440.M551"/>
    <m/>
    <n v="256623"/>
    <n v="0"/>
    <n v="256623"/>
    <s v="514-12"/>
    <x v="2"/>
    <s v="_x000a_​RFP"/>
    <s v="RFP"/>
    <s v="_x000a_7/1/16 - 6/30/17"/>
    <s v="​FY13-14 - $254,082_x000a_FY15 - $256,623"/>
    <s v="FY 2006"/>
    <s v="_x000a_FY 2014, COLA ​"/>
    <s v="Yes"/>
    <s v="-individual service reports_x000a_-quarterly progress reports_x000a_-incident reports_x000a_-discharge reports_x000a_-licensure reports and corrective action plans_x000a_-citizen complaints_x000a_-qualitative outcome data_x000a_-data for in-home services"/>
    <s v="None"/>
    <s v="Disability Advisory Commission;_x000a_Commission on Aging; _x000a_Community Services Board"/>
    <s v="Adults with intellectual and developmental disabilities residing in group homes and/or living independently"/>
    <d v="2016-08-01T13:13:55"/>
    <s v="_x000a_https://arlingtonva.sharepoint.com/sites/dmf/budget/Lists/NonProfit%20Tracker/Attachments/69/CLA.514-12.pdf_x000a_https://arlingtonva.sharepoint.com/sites/dmf/budget/Lists/NonProfit%20Tracker/Attachments/69/CLA%20Renewal%20Contract%20No%20%20514-12%20FY16.pdf"/>
    <s v="https://arlingtonva.sharepoint.com/sites/dmf/budget/Lists/NonProfit%20Tracker/Attachments/69/CLA.514-12.pdf"/>
    <s v="https://arlingtonva.sharepoint.com/sites/dmf/budget/Lists/NonProfit%20Tracker/Attachments/69/CLA%20Renewal%20Contract%20No%20%20514-12%20FY16.pdf"/>
    <m/>
    <s v="Competitively Bid Contract"/>
    <s v="Yes"/>
    <s v="Yes"/>
    <s v="_x000a_​NB-$0 budget in PSB. The ACCs entered are where the expenses are charged, all budget is currently maintained in 101.456000.53208.0.0.0."/>
    <s v="NMB-07/08/2016"/>
    <s v="_x000a_​NB-reporting requirements appear on page 33 of attachment CLA.514.12.  these reference numerous metrics."/>
    <s v="_x000a_​NB-ask Jim about budget location."/>
    <s v="Item"/>
    <s v="sites/dmf/budget/Lists/NonProfit Tracker"/>
    <x v="1"/>
  </r>
  <r>
    <n v="1"/>
    <s v="Community Residences, Inc. (CRI)"/>
    <s v="​Mental Health Transitions Program"/>
    <s v="Provides supportive housing services for adults with serious mental illness and prevents homelessness"/>
    <s v="Housing"/>
    <x v="0"/>
    <s v="Rolda Nedd"/>
    <s v="Community Development Fund"/>
    <s v="206.456300.72405.0000.0642.6HCR"/>
    <m/>
    <n v="0"/>
    <n v="25000"/>
    <n v="25000"/>
    <m/>
    <x v="0"/>
    <s v="_x000a_Applied to the Community Development Fund"/>
    <s v="CDCAC"/>
    <s v="_x000a_7/1/16 - 6/30/17"/>
    <s v=" FY 15-16  - AHIF two year housing services grant. _x000a_"/>
    <s v="FY 2015"/>
    <s v="N/A"/>
    <s v="Yes"/>
    <s v="# of individuals who receive transitional housing with individualized supports_x000a_# of individuals who obtain secured permanent housing with appropriate supports_x000a_Cost per participant"/>
    <s v="None"/>
    <s v="Disability Advisory Commission; _x000a_Community Development Citizens Advisory Committee"/>
    <s v="People with mental health issues who want to transition to permanent supportive housing"/>
    <d v="2016-08-01T10:15:51"/>
    <s v="_x000a_https://arlingtonva.sharepoint.com/sites/dmf/budget/Lists/NonProfit%20Tracker/Attachments/8/CRI%20-%20AHIF%20FY16.pdf"/>
    <s v="/sites/DMF/budget/Lists/NonProfit%20Tracker/Attachments/8/CRI%20-%20AHIF%20FY16.pdf"/>
    <m/>
    <m/>
    <s v="General Fund Grant Agreement"/>
    <s v="Yes"/>
    <s v="Yes"/>
    <s v="_x000a_​NB-budget matches the FY17 CD Fund table; money is budgeted to task after adoption."/>
    <s v="NMB-07/07/2016."/>
    <s v="_x000a_​NB-may need to add families of persons with mental illness to stakeholders column. Check that the right agreement is attached.  Fy16 agreement says AHIF b/c that's where it was funded last year."/>
    <s v="_x000a_​NB-what exactly is community living support (a casework who provided dedicated assistance, group home type housing)? AHIF agreement says $35K over two years, the FY 2017 budget says $25K in one year.  How can there be no funding change from previous years?  - CDBG funding now not AHIF."/>
    <s v="Item"/>
    <s v="sites/dmf/budget/Lists/NonProfit Tracker"/>
    <x v="0"/>
  </r>
  <r>
    <n v="1"/>
    <s v="Community Residences, Inc. (CRI)"/>
    <s v="Residential Services"/>
    <s v="​Provides mental health group home services for up to 29 Arlington clients with serious mental Illness"/>
    <s v="Health/Counseling Services"/>
    <x v="1"/>
    <s v="Chinomso Ememe"/>
    <s v="General Fund"/>
    <s v="101.456000.52159.0000.1000.1521 101.456000.52159.0000.3100.1521_x000a_101.456000.52159.0000.3103.1581​_x000a_101.456000.52159.0000.3148.1551_x000a_101.456000.52159.0000.1000.1551"/>
    <m/>
    <n v="1704586"/>
    <n v="0"/>
    <n v="1704586"/>
    <s v="233-11"/>
    <x v="2"/>
    <s v="RFP"/>
    <s v="RFP"/>
    <s v="_x000a_7/1/16 - 6/30/17"/>
    <s v="​FY13 - $1,655,188_x000a_FY14 - $1,651,551_x000a_FY15 - $1,695,668_x000a_FY16 - $1,701,574_x000a_"/>
    <s v="FY 2013"/>
    <s v="FY16 - increase in services provided"/>
    <s v="Yes"/>
    <s v="Clinicians track client progress and ensure facilities meet County standards."/>
    <s v="None"/>
    <s v="_x000a_Community Services Board"/>
    <s v="​​Community Service Board (CSB), Behavioral Health Division (BHD) clients"/>
    <d v="2016-08-01T13:15:14"/>
    <s v="_x000a_https://arlingtonva.sharepoint.com/sites/dmf/budget/Lists/NonProfit%20Tracker/Attachments/79/233-11(2012).pdf"/>
    <s v="https://arlingtonva.sharepoint.com/sites/dmf/budget/Lists/NonProfit%20Tracker/Attachments/79/233-11(2012).pdf"/>
    <m/>
    <m/>
    <s v="Competitively Bid Contract"/>
    <s v="Yes"/>
    <s v="Yes"/>
    <s v="_x000a_​NB-FY17 PSB budget for all lines only totals $1,681,495."/>
    <s v="NMB-07/08/2016"/>
    <s v="_x000a_​NB-program needs to be shortened considerably. Review description of services as well.  Reporting requirements begin  on page 26 of the contract PDF. BHD clients is a bit vague for stakeholders. Contract mentions transitional housing for persons aged 18 - 24. should young adults (18-24) be added as stakeholders?"/>
    <s v="_x000a_​NB-What does the  one-time $150K funding cover? It's not listed in the funding history. Ask for budget acc for the one-time money. Dept answers  -  The one time funding of $150,000 covers a building improvement project to expand capacity at the home. The amount is to be disbursed over 5 years to support the project which going through short term fluctuations and ensure the stability of the service. 2 years of funding remain ($60,000). No other relevant commissions._x000a_Column T updated. There are three different group home projects on this line. If that is not clear, they can be split further."/>
    <s v="Item"/>
    <s v="sites/dmf/budget/Lists/NonProfit Tracker"/>
    <x v="1"/>
  </r>
  <r>
    <n v="1"/>
    <s v="Community Residences, Inc. (CRI)"/>
    <s v="​Stabilization Services"/>
    <s v="_x000a_​Purchase supportive technological equipment for residents with intellectual disabilities living at Dolly Madison apartments and residents at a soon-to-be-developed location"/>
    <s v="Disability Services"/>
    <x v="0"/>
    <s v="Rolda Nedd"/>
    <s v="Community Development Fund"/>
    <s v="101.456300.91102.CRIT.0000.64SG"/>
    <m/>
    <n v="0"/>
    <n v="30000"/>
    <n v="30000"/>
    <m/>
    <x v="0"/>
    <s v="​Applied to the Community Development Fund"/>
    <s v="CDCAC"/>
    <s v="_x000a_7/1/16 - 6/30/17"/>
    <s v=" FY 15-16  - AHIF two year housing services grant. "/>
    <s v="FY 2017"/>
    <s v="_x000a_​N/A"/>
    <s v="Yes"/>
    <s v="_x000a_​_x000a_- Maintain technological supports installed for 3 individuals._x000a_- Teach and reinforce skills surrounding the operation, maintenance and repair of technological supports_x000a_- All individuals will continue to reside in affordable, least restricted settings_x000a_- Individuals will participate in community integrated activities to give back to the community, with a special focus on engaging and educating Arlington partners on the benefits of technological supports for individuals with ID_x000a_- Skills learned will be transferable to a variety of settings and result in increased self-advocacy and involvement in these settings: employment sites, healthcare venues, local neighborhood._x000a_- Staff time devoted to building life skills"/>
    <s v="None"/>
    <s v="Community Development Citizens Advisory Committee; _x000a_Community Services Board;_x000a_Disability Advisory Commission"/>
    <s v="People with mental health issues living independently"/>
    <d v="2016-07-28T15:02:32"/>
    <s v="_x000a_None"/>
    <m/>
    <m/>
    <m/>
    <s v="General Fund Grant Agreement"/>
    <s v="Yes"/>
    <s v="No"/>
    <s v="_x000a_​NB-budget matches the FY17 CD Fund table; money is budgeted to task after adoption."/>
    <s v="NMB-07/07/2016"/>
    <s v="_x000a_​NB-reword description of services (takes of two year AHIF grant explanation because we have it in funding history). Should CSB be added in the commission category?"/>
    <s v="_x000a_​NB-what type of stabilization technology is used for people with mental health issues? this is the technology one that remind patients to take medication."/>
    <s v="Item"/>
    <s v="sites/dmf/budget/Lists/NonProfit Tracker"/>
    <x v="0"/>
  </r>
  <r>
    <n v="1"/>
    <s v="Community Residences, Inc. (CRI)"/>
    <s v="​Residential Services"/>
    <s v="​Congregate residential services, supervised apartment services and in-home residential services for individuals with intellectual and developmental disabilities"/>
    <s v="Disability Services"/>
    <x v="1"/>
    <s v="Jennifer McKinney Acheson"/>
    <s v="General Fund"/>
    <s v="101.456000.53208.0000.0000.M521_x000a_101.456000.53208.0000.0000.M581_x000a_101.456000.53208.0000.4440.M521_x000a_101.456000.53208.0000.0000.M551"/>
    <m/>
    <n v="1547406"/>
    <n v="0"/>
    <n v="1547406"/>
    <s v="515-12"/>
    <x v="2"/>
    <s v="_x000a_​RFP"/>
    <s v="RFP"/>
    <s v="_x000a_7/1/16 - 6/30/17"/>
    <s v="​FY13-14 - $1,487,172_x000a_FY15 - $1,502,044_x000a_FY16 - $1,532,085"/>
    <s v="FY 2013"/>
    <s v="FY17-CPI contract"/>
    <s v="Yes"/>
    <s v="-support plans_x000a_-person-centered reviews_x000a_-incident reports, _x000a_-discharge reports_x000a_-licensure and corrective action plans_x000a_-citizen complaints_x000a_-data for in-home services _x000a_-qualitative outcome data"/>
    <s v="None"/>
    <s v="Disability Advisory Commission;_x000a_Commission on Aging; _x000a_Community Services Board"/>
    <s v="Adults with intellectual and developmental disabilities residing in group homes, living independently, and those that receive in-home services"/>
    <d v="2016-08-01T13:14:16"/>
    <s v="_x000a_https://arlingtonva.sharepoint.com/sites/dmf/budget/Lists/NonProfit%20Tracker/Attachments/70/NOA%20515-12.pdf_x000a_https://arlingtonva.sharepoint.com/sites/dmf/budget/Lists/NonProfit%20Tracker/Attachments/70/CRI%20Amendments%20515-12A7%20and%20A8.pdf"/>
    <s v="https://arlingtonva.sharepoint.com/sites/dmf/budget/Lists/NonProfit%20Tracker/Attachments/70/NOA%20515-12.pdf"/>
    <s v="https://arlingtonva.sharepoint.com/sites/dmf/budget/Lists/NonProfit%20Tracker/Attachments/70/CRI%20Amendments%20515-12A7%20and%20A8.pdf"/>
    <m/>
    <s v="Competitively Bid Contract"/>
    <s v="Yes"/>
    <s v="Yes"/>
    <s v="_x000a_​NB-$0 budget in PSB."/>
    <s v="NMB-07/08/2016"/>
    <s v="_x000a_​NB-for metrics see also attachment NOA 515-12, exhibit A section V and VI."/>
    <s v="_x000a_​NB-ask Jim about budget location. Dept Answers - The ACCs entered are where the expenses are charged, all budget is currently maintained in 101.456000.53208.0.0.0."/>
    <s v="Item"/>
    <s v="sites/dmf/budget/Lists/NonProfit Tracker"/>
    <x v="1"/>
  </r>
  <r>
    <n v="1"/>
    <s v="Community Systems Inc."/>
    <s v="​Residential support services for intellectually disabled"/>
    <s v="​Congregate residential services for individuals with intellectual disabilities"/>
    <s v="Disability Services"/>
    <x v="1"/>
    <s v="Jennifer McKinney Acheson"/>
    <s v="General Fund"/>
    <s v="101.456000.53208.0000.0000.M521_x000a_101.456000.53208.0000.0000.M551"/>
    <m/>
    <n v="255840"/>
    <n v="0"/>
    <n v="255840"/>
    <s v="518-12"/>
    <x v="2"/>
    <s v="_x000a_​RFP"/>
    <s v="RFP"/>
    <s v="_x000a_7/1/16 - 6/30/17"/>
    <s v="​FY13 - $258,871_x000a_FY14 - $251,871_x000a_FY15 - $261,460_x000a_FY16 - $255,840"/>
    <s v="FY 2006"/>
    <s v="FY16"/>
    <s v="Yes"/>
    <s v="-individual service reviews _x000a_-quarterly progress reports_x000a_-incident reports _x000a_-discharge reports _x000a_-licensure and corrective action plans _x000a_-citizen complaints _x000a_-data for in-home services_x000a_-qualitative outcome data"/>
    <s v="None"/>
    <s v="Disability Advisory Commission;_x000a_Commission on Aging; _x000a_Community Services Board"/>
    <s v="Adults with intellectual and developmental disabilities residing in group homes, living independently, and those that receive in-home services"/>
    <d v="2016-08-01T13:14:21"/>
    <s v="_x000a_https://arlingtonva.sharepoint.com/sites/dmf/budget/Lists/NonProfit%20Tracker/Attachments/71/CSI%20Renewal%20Contract%20No%20%20518-12%20FY16.pdf_x000a_https://arlingtonva.sharepoint.com/sites/dmf/budget/Lists/NonProfit%20Tracker/Attachments/71/518-12.pdf"/>
    <s v="https://arlingtonva.sharepoint.com/sites/dmf/budget/Lists/NonProfit%20Tracker/Attachments/71/CSI%20Renewal%20Contract%20No%20%20518-12%20FY16.pdf"/>
    <s v="https://arlingtonva.sharepoint.com/sites/dmf/budget/Lists/NonProfit%20Tracker/Attachments/71/518-12.pdf"/>
    <m/>
    <s v="Competitively Bid Contract"/>
    <s v="Yes"/>
    <s v="Yes"/>
    <s v="_x000a_​NB-$0 budget in PSB."/>
    <s v="NMB-07/08/2016"/>
    <s v="_x000a_​NB-why has funding decreased? See page 33 and 34 of original contract for metric details."/>
    <s v="_x000a_​NB-ask dept about budget location Dept. Answers - The ACCs entered are where the expenses are charged, all budget is currently maintained in 101.456000.53208.0.0.0.  Funding decrease in FY15 related to change in services for the clients that were served, there are different rates for different services, based on client needs."/>
    <s v="Item"/>
    <s v="sites/dmf/budget/Lists/NonProfit Tracker"/>
    <x v="1"/>
  </r>
  <r>
    <n v="1"/>
    <s v="Culpepper Garden Assisted Living"/>
    <s v="​Assisted Living Program"/>
    <s v="_x000a_​Assisted living care to low income seniors &amp; meal subsidy via AAA funding"/>
    <s v="Senior Services"/>
    <x v="1"/>
    <s v="Maimoona Bah-Duckenfield"/>
    <s v="General Fund"/>
    <s v="101.437405.53103.AASV.0000.40CG  101.437405.53103.AADF.0000.40CG_x000a_101.437405.53101.AAAP.4050.4091 101.437405.53101.AAAP.4050.409F 101.437405.53102.AAAP.4000.4091"/>
    <m/>
    <n v="795027"/>
    <n v="0"/>
    <n v="795027"/>
    <s v="306-10"/>
    <x v="0"/>
    <s v="Request to the County Board during the budget process"/>
    <s v="_x000a_​Board Award"/>
    <s v="_x000a_7/1/16 - 6/30/17"/>
    <s v="​FY13 - $447,079_x000a_FY14 - $675,079_x000a_FY15 - $658,004_x000a_FY16 - $667,027"/>
    <s v="FY 2010"/>
    <s v="FY17 - Board added $107,930 to support 30 clients in the Culpepper Gardens III Assisted Living Facility with supportive services."/>
    <s v="Yes"/>
    <s v="Monthly financial reports and monthly program reports including the following measures: _x000a_# of level I, II, and III residents receiving subsidy for care/meals; _x000a_# of level I, II and II residents paying privately for care/meals; _x000a_# or resident subsidized since original contract, in a fiscal year; _x000a_# of residents receiving insulin injections; _x000a_# of subsidized meals served per person."/>
    <s v="None"/>
    <s v="_x000a_​Commission on Aging;_x000a_Commission on Long Term Care Residences; _x000a_Community Services Board"/>
    <s v="Residents of Culpepper Garden and Arlington County Residents"/>
    <d v="2016-08-01T13:17:45"/>
    <s v="Original Contract:_x000a_https://arlingtonva.sharepoint.com/sites/dmf/budget/Lists/NonProfit%20Tracker/Attachments/100/306-10%20Culpepper%20Garden%20III%20assisted%20lvg.pdf_x000a_Prior Renewal:https://arlingtonva.sharepoint.com/sites/dmf/budget/Lists/NonProfit%20Tracker/Attachments/100/Culpepper%20Garden%20III%20Assisted%20Living%20306-10.pdf_x000a_Latest Renewal:https://arlingtonva.sharepoint.com/sites/dmf/budget/NonProfit%20Agreement%20Library/Culpepper%20Garden%20Assisted%20Living%20Program-ADSD-DHS-306-10%20Amendment%20No%2015.pdf"/>
    <s v="https://arlingtonva.sharepoint.com/sites/dmf/budget/Lists/NonProfit%20Tracker/Attachments/100/306-10%20Culpepper%20Garden%20III%20assisted%20lvg.pdf"/>
    <s v="https://arlingtonva.sharepoint.com/sites/dmf/budget/Lists/NonProfit%20Tracker/Attachments/100/Culpepper%20Garden%20III%20Assisted%20Living%20306-10.pdf"/>
    <s v="https://arlingtonva.sharepoint.com/sites/dmf/budget/NonProfit%20Agreement%20Library/Culpepper%20Garden%20Assisted%20Living%20Program-ADSD-DHS-306-10%20Amendment%20No%2015.pdf"/>
    <s v="Contract"/>
    <s v="Yes"/>
    <s v="Yes"/>
    <s v="_x000a_​NB-$0 budget in PSB. Double-check ACCS and compare to notes of FY17 Adopted changes."/>
    <s v="NMB-07/11/2016"/>
    <s v="_x000a_​NB- need to spell out that these are services for seniors in the program name and description. What does AAA stand for Area Agency on Aging? Need to add the one-time FY 2017 money to the funding history. Double-check that amount match A1. No explanation about FY 2017 funding increase. Metrics start on page 12 of the earlier agreement."/>
    <s v="_x000a_​NB-do we any more recent contract information (last contract end date listed is 6/30/2014)? Ask about budget location. Dept Answers - Yes, there is a new amendment with updated SOW for FY17, agreement attached.  Account codes modified in column H, but  please check them again, this is where the money has always been budgeted for Culpepper Garden. 101.437405.53104.0.0.40CG = $581,647/101.437405.53104.0.0.4091 = $191,157 (70K of this)."/>
    <s v="Item"/>
    <s v="sites/dmf/budget/Lists/NonProfit Tracker"/>
    <x v="3"/>
  </r>
  <r>
    <n v="1"/>
    <s v="Davis Memorial Goodwill Industries"/>
    <s v="​Career Navigation"/>
    <s v="​Provide job training and skills development through the Career Navigation and Security &amp; Protective Services programs"/>
    <s v="Education/Job Training"/>
    <x v="0"/>
    <s v="Caitlin Jones"/>
    <s v="Community Development Fund"/>
    <s v="206.456300.72405.0000.0642.C135"/>
    <m/>
    <n v="0"/>
    <n v="35000"/>
    <n v="35000"/>
    <m/>
    <x v="0"/>
    <s v="_x000a_​Applied to the Community Development Fund.  Was initially funded under the Community Services Board Grant.  Now receives Community Development Block Grant funding.  One year they did not apply for funding, but returned the next year."/>
    <s v="CDCAC"/>
    <s v="_x000a_7/1/16 - 6/30/17"/>
    <s v="​FY14 - $25,000_x000a_FY15 - $0 (did not apply)_x000a_FY16 - $35,000"/>
    <s v="FY 2014"/>
    <s v="FY16 - there was more CDBG funding available than CSBG"/>
    <s v="Yes"/>
    <s v="FY17 metrics are being revised; FY16 metrics are:_x000a_# Arlington workers enrolled in RISE Coaching Services_x000a_# workers referred to supportive services_x000a_# workers who develop an IESP/IEE_x000a_# workers enrolled in training program_x000a_# workers who find jobs_x000a_# workers who retain jobs for at least 90 days_x000a_% of trainees who report satisfaction with Goodwill training services95%"/>
    <s v="None"/>
    <s v="Disability Advisory Commission;_x000a_Community Development Citizens Advisory Committee"/>
    <s v="Disabled persons who receive training from Goodwill"/>
    <d v="2016-08-01T11:11:43"/>
    <s v="_x000a_https://arlingtonva.sharepoint.com/sites/dmf/budget/Lists/NonProfit%20Tracker/Attachments/10/GOODWILL%20FY16.pdf"/>
    <s v="https://arlingtonva.sharepoint.com/sites/dmf/budget/Lists/NonProfit%20Tracker/Attachments/10/GOODWILL%20FY16.pdf"/>
    <m/>
    <m/>
    <s v="General Fund Grant Agreement"/>
    <s v="Yes"/>
    <s v="Yes"/>
    <s v="_x000a_NB-​budget matches the FY17 CD Fund table; money is budgeted to task after adoption."/>
    <s v="NMB-07/07/16"/>
    <s v="_x000a_​NB-description of services doesn't explain that these career services are targeted at disabled person.  Need to add this to the description, unless department disagrees."/>
    <s v="_x000a_​NB-what are &quot;high potential fields&quot;? Ask about changing the description to identify client base. what is an IESP and an IEE (some sort of career development plan)? - Remove language about persons with disabilities. Take out the phrase high potential people."/>
    <s v="Item"/>
    <s v="sites/dmf/budget/Lists/NonProfit Tracker"/>
    <x v="0"/>
  </r>
  <r>
    <n v="1"/>
    <s v="Didlake Occupational Center"/>
    <s v="Vocational/Habilitation Services​"/>
    <s v="​Day support and employment services for individuals with mental illness and intellectual disabilities"/>
    <s v="Disability Services"/>
    <x v="1"/>
    <s v="La Voyce Reid"/>
    <s v="General Fund"/>
    <s v="101.456000.53206.0000.0000.M465_x000a_101.456000.53206.0000.0000.M460"/>
    <m/>
    <n v="30110"/>
    <n v="0"/>
    <n v="30110"/>
    <s v="16-323-1R"/>
    <x v="1"/>
    <s v="​RFP (Rider)"/>
    <s v="RFP"/>
    <s v="_x000a_​4/1/16-6/30/17"/>
    <s v="​FY13-14 - $28,235_x000a_FY15 - $29,520_x000a_FY16 - $30,110"/>
    <s v="FY 2006"/>
    <s v="_x000a_FY 16, CPI contract​"/>
    <s v="Yes"/>
    <s v="-Monthly progress updates for individuals receiving individuals supported employment_x000a_- quarterly service plan goal and objective progress reports_x000a_-annual program evaluation and outcome measure reports_x000a_-critical incident reports and internal investigation reports as they occur"/>
    <s v="None"/>
    <s v="Disability Advisory Commission;_x000a_Commission on Aging; _x000a_Community Services Board"/>
    <s v="Adults with intellectual and developmental disabilities participating in workforce, local employers"/>
    <d v="2016-08-01T13:14:28"/>
    <s v="_x000a_https://arlingtonva.sharepoint.com/sites/dmf/budget/Lists/NonProfit%20Tracker/Attachments/72/16-323-1-R%20%20Didlake%20Inc%20%20Rider%20Agreement.pdf"/>
    <s v="https://arlingtonva.sharepoint.com/sites/dmf/budget/Lists/NonProfit%20Tracker/Attachments/72/16-323-1-R%20%20Didlake%20Inc%20%20Rider%20Agreement.pdf"/>
    <m/>
    <m/>
    <s v="Rider"/>
    <s v="Yes"/>
    <s v="Yes"/>
    <s v="_x000a_​NB-$0 budget in PSB."/>
    <s v="NMB-7/08/2016"/>
    <s v="_x000a_​NB-metrics appear in special provisions on the contract (starting on page 20 of the PDF). See section 7.3 specifically."/>
    <s v="_x000a_​NB-ask Jim about budget location. Dept. Answer - The ACCs entered are where the expenses are charged, all budget is currently maintained in 101.456000.53206.0.0.0. The task M465/M460 is used for the electronic health record reporting."/>
    <s v="Item"/>
    <s v="sites/dmf/budget/Lists/NonProfit Tracker"/>
    <x v="1"/>
  </r>
  <r>
    <n v="1"/>
    <s v="Doorways For Women &amp; Families, Inc."/>
    <s v="​Rapid Rehousing"/>
    <s v="​Rapid Rehousing for Homeless families, rental subsidies, and case management"/>
    <s v="Housing"/>
    <x v="1"/>
    <s v="Cynthia Stevens"/>
    <s v="General Fund"/>
    <s v="101.437405.51108.TRNH.1000.5H80"/>
    <m/>
    <n v="224838"/>
    <n v="0"/>
    <n v="224838"/>
    <s v="200-11"/>
    <x v="0"/>
    <s v="A funding request is sent to the department during the budget process. Organization may choose to contact and/or submit a funding request to the County Board."/>
    <s v="_x000a_​Board Award"/>
    <s v="_x000a_7/1/16 - 6/30/17"/>
    <s v="FY13-14 - $222,612_x000a_FY15-16 - $224,838"/>
    <s v="FY 2007"/>
    <s v="FY15 - increase of $2,226 to continue services"/>
    <s v="Yes"/>
    <s v="-quarterly HMIS reports_x000a_-annual reports including total number of households who exited the program between three and six months ago and between six months and nine months ago. For each time set, the following information is provided:  _x000a_number of these households that exited to Housing Grants;_x000a_number of total households that are still in permanent housing;_x000a_number of total households that were not able to be contacted; and_x000a_number of total households that have been known to have lost housing."/>
    <s v="None"/>
    <s v="_x000a_ Citizens Advisory Commission on Housing"/>
    <s v="Homeless adults with children, landlords and property management companies and Arlington Public Schools,  Continuum of Care"/>
    <d v="2016-08-01T12:55:11"/>
    <s v="_x000a_https://arlingtonva.sharepoint.com/sites/dmf/budget/Other%20Budget%20Documents/Doorways%20For%20Women%20and%20Families%20Inc.%20(Rapid%20Rehousing)%20200-11%20_FY17%20Contract%20Renewal.pdf"/>
    <s v="https://arlingtonva.sharepoint.com/sites/dmf/budget/Other%20Budget%20Documents/Doorways%20For%20Women%20and%20Families%20Inc.%20(Rapid%20Rehousing)%20200-11%20_FY17%20Contract%20Renewal.pdf"/>
    <m/>
    <m/>
    <s v="General Fund Grant Agreement"/>
    <s v="Yes"/>
    <s v="Yes"/>
    <s v="_x000a_​NB-budget matches PSB."/>
    <s v="NMB-07/08/2016"/>
    <s v="_x000a_​NB-Add APS as a stakeholder because the shelter houses children?"/>
    <m/>
    <s v="Item"/>
    <s v="sites/dmf/budget/Lists/NonProfit Tracker"/>
    <x v="3"/>
  </r>
  <r>
    <n v="1"/>
    <s v="Doorways For Women &amp; Families, Inc."/>
    <s v="​Shelter Support Services"/>
    <s v="​Operates family shelter that provides safe housing and case management serving up to 21 family members per month"/>
    <s v="Housing"/>
    <x v="1"/>
    <s v="Cynthia Stevens"/>
    <s v="General Fund"/>
    <s v="101.437405.51108.HMLS.1000.5H77"/>
    <m/>
    <n v="723402"/>
    <n v="0"/>
    <n v="723402"/>
    <s v="230-11"/>
    <x v="0"/>
    <s v="A funding request is sent to the department during the budget process. Organization may choose to contact and/or submit a funding request to the County Board."/>
    <s v="_x000a_​Board Award"/>
    <s v="_x000a_7/1/16 - 6/30/17"/>
    <s v="FY13 - $662,576_x000a_FY14 - $716,576_x000a_FY15-16 - $723,402"/>
    <s v="FY 2008"/>
    <s v="_x000a_​In FY2015 $54,200 one-time funding added to continue services."/>
    <s v="Yes"/>
    <s v="# individuals served_x000a_# moving to permanent housing_x000a_% increase in employment income_x000a_median stay of participants and others."/>
    <s v="None"/>
    <s v=" Citizens Advisory Commission on Housing; Partnership for Children Youth and Families"/>
    <s v="Homeless adults with children, landlords and property management companies,  Continuum of Care"/>
    <d v="2016-08-01T12:55:01"/>
    <s v="_x000a_Entire agreement is not available_x000a_Contract Renewal:https://arlingtonva.sharepoint.com/sites/dmf/budget/Other%20Budget%20Documents/Doorways%20For%20Women%20and%20Families%20Inc.%20(Shelter%20Support%20Services)%20230-11%20_FY17%20Contract%20Renewal.pdf"/>
    <s v="https://arlingtonva.sharepoint.com/sites/dmf/budget/Other%20Budget%20Documents/Doorways%20For%20Women%20and%20Families%20Inc.%20(Shelter%20Support%20Services)%20230-11%20_FY17%20Contract%20Renewal.pdf"/>
    <m/>
    <m/>
    <s v="General Fund Grant Agreement"/>
    <s v="Yes"/>
    <s v="Yes"/>
    <s v="_x000a_​NB-budget matches PSB."/>
    <s v="NMB-07/08/2016"/>
    <s v="_x000a_​NB-contract renewal attached only so no metrics are included.  Last funding increase was in FY 2015 for $54,200 in one-time funding, but the one-time funding remains in the budget.  Should we add Commission on Women as relevant committee because this program works with domestic violence victims?"/>
    <s v="_x000a_​NB- ask about FY 2015 one-time funding and whether it should remain at this level going forward? Dept. Answer - $54,000 of one-time additional funding was initially awarded in FY14; non-profit applied successfully for continuation of the funding to deliver services. Entire agreement not available."/>
    <s v="Item"/>
    <s v="sites/dmf/budget/Lists/NonProfit Tracker"/>
    <x v="3"/>
  </r>
  <r>
    <n v="1"/>
    <s v="Doorways For Women &amp; Families, Inc."/>
    <s v="Court Advocacy Program"/>
    <s v="Services and support for victims of domestic violence as cases work their way through the Court System. Provides case worker at the Juvenile Court to both clients and staff"/>
    <s v="Health/Counseling Services"/>
    <x v="8"/>
    <s v="Rick Strobach"/>
    <s v="In-Kind Contribution"/>
    <s v="N/A"/>
    <s v="_x000a_Doorways has use of a small workstation and telephone"/>
    <n v="0"/>
    <n v="0"/>
    <n v="0"/>
    <m/>
    <x v="0"/>
    <s v="Organization contacts department staff directly"/>
    <s v="_x000a_​This program makes a quarterly progress report and client surveys regarding the services received."/>
    <s v="_x000a_7/1/16 - 6/30/17"/>
    <s v="N/A"/>
    <s v="N/A"/>
    <s v="N/A"/>
    <s v="Yes"/>
    <s v="- quarterly progress report_x000a_-client surveys regarding the Services received"/>
    <s v="None"/>
    <s v="Commission on the Status of Women"/>
    <s v="Commonwealth Attorneys Office, Victims of Domestic Violence, JDR Intake Unit, Police detectives, Legal Aid"/>
    <d v="2016-08-01T12:50:39"/>
    <s v="_x000a_None"/>
    <m/>
    <m/>
    <m/>
    <s v="None"/>
    <s v="Yes"/>
    <s v="No"/>
    <s v="_x000a_NB-n/a, in-kind service."/>
    <s v="NMB-07/11/2016"/>
    <m/>
    <s v="_x000a_​NB-is there any formal agreement for this arrangement?/ No"/>
    <s v="Item"/>
    <s v="sites/dmf/budget/Lists/NonProfit Tracker"/>
    <x v="2"/>
  </r>
  <r>
    <n v="1"/>
    <s v="E Tron Systems Inc."/>
    <s v="Vocational/Habilitation Services​"/>
    <s v="​Group supported employment for individuals with intellectual disabilities"/>
    <s v="Disability Services"/>
    <x v="1"/>
    <s v="La Voyce Reid"/>
    <s v="General Fund"/>
    <s v="101.456000.53206.0000.0000.M465"/>
    <m/>
    <n v="47141"/>
    <n v="0"/>
    <n v="47141"/>
    <s v="16-323-2-R"/>
    <x v="1"/>
    <s v="_x000a_​RFP (Rider)"/>
    <s v="RFP"/>
    <s v="_x000a_​4/1/16-6/30/17"/>
    <s v="​FY15 - $26,426_x000a_FY16 - $47,141"/>
    <s v="FY 2015"/>
    <s v="_x000a_Unknown"/>
    <s v="Yes"/>
    <s v="-Monthly state performance utilization reports and referral reports_x000a_-quarterly individual service plan progress reports_x000a_-annual outcome measures report_x000a_-critical incident report and internal investigation reports as they occur"/>
    <s v="None"/>
    <s v="Disability Advisory Commission;_x000a_Commission on Aging; _x000a_Community Services Board"/>
    <s v="Adults with intellectual and developmental disabilities participating in workforce, local employers"/>
    <d v="2016-08-01T13:14:33"/>
    <s v="_x000a_https://arlingtonva.sharepoint.com/sites/dmf/budget/Lists/NonProfit%20Tracker/Attachments/73/16-323-2-R%20%20%20E%20Tron%20Rider%20Agreement.pdf"/>
    <s v="https://arlingtonva.sharepoint.com/sites/dmf/budget/Lists/NonProfit%20Tracker/Attachments/73/16-323-2-R%20%20%20E%20Tron%20Rider%20Agreement.pdf"/>
    <m/>
    <m/>
    <s v="Rider"/>
    <s v="Yes"/>
    <s v="Yes"/>
    <s v="_x000a_​NB-$0 budget in PSB."/>
    <s v="NMB-07/08/2016"/>
    <s v="_x000a_​NB-see page 20 of contract pdf re metrics (section 7.3 specifically)."/>
    <s v="_x000a_​NB-ask Jim about budget location. Dept. Answer -  The ACCs entered are where the expenses are charged, all budget is currently maintained in 101.456000.53206.0.0.0. The task M465 is used for the electronic health record reporting."/>
    <s v="Item"/>
    <s v="sites/dmf/budget/Lists/NonProfit Tracker"/>
    <x v="1"/>
  </r>
  <r>
    <n v="1"/>
    <s v="Echo"/>
    <s v="​Vocational/Habilitation Services"/>
    <s v="​Group supported employment for individuals with intellectual disabilities"/>
    <s v="Disability Services"/>
    <x v="1"/>
    <s v="La Voyce Reid"/>
    <s v="General Fund"/>
    <s v="101.456000.53206.0000.0000.M465"/>
    <m/>
    <n v="27567"/>
    <n v="0"/>
    <n v="27567"/>
    <s v="335-10-13"/>
    <x v="1"/>
    <s v="_x000a_RFP (Rider)"/>
    <s v="RFP"/>
    <s v="_x000a_​4/1/16-6/30/17"/>
    <s v="​FY13-14 - $25,849_x000a_FY15 - $27,026_x000a_FY16 - $27,567"/>
    <s v="FY 2015"/>
    <s v="FY16 - CPI increase"/>
    <s v="Yes"/>
    <s v="-Monthly state performance utilization reports and referral reports_x000a_-quarterly individual service plan progress reports_x000a_-annual outcome measures report_x000a_-critical incident report and internal investigation reports as they occur"/>
    <s v="None"/>
    <s v="Disability Advisory Commission;_x000a_Commission on Aging; _x000a_Community Services Board"/>
    <s v="Adults with intellectual and developmental disabilities participating in workforce, local employers"/>
    <d v="2016-08-01T13:14:51"/>
    <s v="_x000a_https://arlingtonva.sharepoint.com/sites/dmf/budget/Lists/NonProfit%20Tracker/Attachments/77/16-323-3-R%20%20%20ECHO%20Rider%20Agreement.pdf"/>
    <s v="https://arlingtonva.sharepoint.com/sites/dmf/budget/Lists/NonProfit%20Tracker/Attachments/77/16-323-3-R%20%20%20ECHO%20Rider%20Agreement.pdf"/>
    <m/>
    <m/>
    <s v="Rider"/>
    <s v="Yes"/>
    <s v="Yes"/>
    <s v="_x000a_​NB-$0 budget in PSB."/>
    <s v="NMB-07/08/2016"/>
    <s v="_x000a_​NB-for metrics see page section 7.3 of the contract pdf (starting on page 33)."/>
    <s v="_x000a_​NB-ask Jim about budget location.  Dept. Answer -  The ACCs entered are where the expenses are charged, all budget is currently maintained in 101.456000.53206.0.0.0. The task M465 is used for the electronic health record reporting."/>
    <s v="Item"/>
    <s v="sites/dmf/budget/Lists/NonProfit Tracker"/>
    <x v="1"/>
  </r>
  <r>
    <n v="1"/>
    <s v="Endependence Center of Northern Virginia"/>
    <s v="​Independent living services"/>
    <s v="Promotes independent living and equal access for all persons with disabilities in Northern Virginia"/>
    <s v="Disability Services"/>
    <x v="7"/>
    <s v="Anthonia Sowho"/>
    <s v="Regional Contributions"/>
    <s v="101.456054.91104.0000.0000.0000"/>
    <m/>
    <n v="92566"/>
    <n v="0"/>
    <n v="92566"/>
    <m/>
    <x v="0"/>
    <s v="_x000a_Biennial application and request for proposal."/>
    <s v="​Application is reviewed by the Disability Advisory Commission."/>
    <s v="_x000a_7/1/16 - 6/30/17"/>
    <s v="FY10 - $89,880_x000a_FY11-16 - $91,650"/>
    <s v="FY 2007"/>
    <s v="_x000a_FY 2015 - general service increase"/>
    <s v="Yes"/>
    <s v="Quarterly report to the county that outlining programs &amp; financial statement_x000a_Metrics include: _x000a_# individual services provided to clients;_x000a_# increasing independence and community integration progress;_x000a_staff attendance at community meetings and activities."/>
    <s v="None"/>
    <s v="Disability Advisory Commission"/>
    <s v="Residents with disabilities and their families"/>
    <d v="2016-07-28T08:51:56"/>
    <s v="Yes"/>
    <s v="https://arlingtonva.sharepoint.com/sites/dmf/budget/NonProfit%20Agreement%20Library/Endependence%20Center%20Agreement%202016-CMO-245-10.pdf"/>
    <m/>
    <m/>
    <s v="General Fund Grant Agreement"/>
    <s v="No"/>
    <s v="Yes"/>
    <s v="_x000a_​NB-budget matches PSB."/>
    <s v="JWB-7/6"/>
    <m/>
    <m/>
    <s v="Item"/>
    <s v="sites/dmf/budget/Lists/NonProfit Tracker"/>
    <x v="4"/>
  </r>
  <r>
    <n v="1"/>
    <s v="Enterprise Development Group (EDG)"/>
    <s v="​Micro-Enterprise Loan Program"/>
    <s v="​Local matching funds to provide micro-enterprise development services including technical assistance, business loans, and rental assistance loans"/>
    <s v="Economic Development"/>
    <x v="0"/>
    <s v="Caitlin Jones"/>
    <s v="Community Development Fund"/>
    <s v="206.456300.72405.0000.0642.6KHG"/>
    <m/>
    <n v="0"/>
    <n v="45000"/>
    <n v="45000"/>
    <m/>
    <x v="0"/>
    <s v="​Applied to the Community Development Fund "/>
    <s v="CDCAC"/>
    <s v="_x000a_7/1/16 - 6/30/17"/>
    <s v="_x000a_FY12 - $55,000_x000a_FY13 - $49,000_x000a_FY14 - $50,000_x000a_FY15-16 - $45,000"/>
    <s v="FY 1999"/>
    <s v="FY15 - reduced due to less CDBG funding received by the County from HUD"/>
    <s v="Yes"/>
    <s v="# new microbusiness loans made_x000a_# and amount of microbusiness loans made_x000a_# Arlington businesses that receive technical assistance_x000a_# rental assistance loans made_x000a_% of loan portfolio in default_x000a_# Jobs Created and Retained_x000a_% Customer service surveys completed / client satisfaction"/>
    <s v="None"/>
    <s v="Community Development Citizens Advisory Committee; Economic Development Commission"/>
    <s v="Unemployed and underemployed Arlington residents"/>
    <d v="2016-08-01T12:54:08"/>
    <s v="_x000a_https://arlingtonva.sharepoint.com/sites/dmf/budget/Lists/NonProfit%20Tracker/Attachments/15/ECDC-EDG%20FY16.pdf"/>
    <s v="https://arlingtonva.sharepoint.com/sites/dmf/budget/Lists/NonProfit%20Tracker/Attachments/15/ECDC-EDG%20FY16.pdf"/>
    <m/>
    <m/>
    <s v="General Fund Grant Agreement"/>
    <s v="Yes"/>
    <s v="Yes"/>
    <s v="_x000a_​NB-budget matches the FY17 CD Fund table; money is budgeted to task after adoption."/>
    <s v="NMB-07/07/16"/>
    <s v="_x000a_​NB-What is BDAG? Should we add the Economic Development Commission to the Commission column?"/>
    <s v="_x000a_​NB-agreement for ECDC not EDC was attached in the tracker.  Need EDC agreement instead. Double-check metrics when you get it. Take BDAG out of community stakeholder.  Check to see which agreement we have attached."/>
    <s v="Item"/>
    <s v="sites/dmf/budget/Lists/NonProfit Tracker"/>
    <x v="0"/>
  </r>
  <r>
    <n v="1"/>
    <s v="Ethiopian Community Development Council, Inc. (ECDC)"/>
    <s v="Ethiopian Community Development Council, Inc."/>
    <s v="The ECDC provides information and referral, employment, housing, translation/interpretation, social, and supportive services to the African refugee and immigrant community"/>
    <s v="Education/Job Training"/>
    <x v="1"/>
    <s v="Heather Venner"/>
    <s v="Regional Contributions"/>
    <s v="101.456066.91104.0000.0000.0000"/>
    <m/>
    <n v="140573"/>
    <n v="0"/>
    <n v="140573"/>
    <s v="293-11"/>
    <x v="0"/>
    <s v="A funding request is sent to the department during the budget process. Organization may choose to contact and/or submit a funding request to the County Board."/>
    <s v="Regional Contribution"/>
    <s v="_x000a_7/1/16 - 6/30/17"/>
    <s v="FY13-14 - $139,181_x000a_FY15-16 - $140,573"/>
    <s v="FY 2002"/>
    <s v="FY15 - $1,392 to continue services."/>
    <s v="Yes"/>
    <s v="- quarterly report that details outcomes/clients served for information and referral, case management, financial literacy, housing education, stabilization and employment."/>
    <s v="None"/>
    <s v="_x000a_​Economic Development Commission"/>
    <s v="Households in need of services or referrals with an emphasis on service to the African Community"/>
    <d v="2016-07-28T14:55:23"/>
    <s v="_x000a_https://arlingtonva.sharepoint.com/sites/dmf/Pages/PageNotFoundError.aspx?requestUrl=https://arlingtonva.sharepoint.com/sites/dmf/budget/Other%20Budget%20Documents/Ethiopian%20Community%20Development%20Council%20Inc.%20293-11%20Contract%20Renewal%20FY17%20.pdf _x000a_LINK NOT WORKING"/>
    <s v="https://arlingtonva.sharepoint.com/sites/dmf/budget/NonProfit%20Agreement%20Library/Ethiopian%20Community%20Development%20Council%2C%20Inc-DHS-EID-293-11.pdf"/>
    <m/>
    <m/>
    <s v="General Fund Grant Agreement"/>
    <s v="Yes"/>
    <s v="Yes"/>
    <s v="_x000a_​NB-budget matches PSB."/>
    <s v="JWB-7/6"/>
    <s v="_x000a_​NB-url to the contract doesn't work (bad link)."/>
    <s v="_x000a_​NB-request copy of agreement."/>
    <s v="Item"/>
    <s v="sites/dmf/budget/Lists/NonProfit Tracker"/>
    <x v="4"/>
  </r>
  <r>
    <n v="1"/>
    <s v="Fellowship Health Resources, Inc."/>
    <s v="​Access Crisis Stabilization"/>
    <s v="Highly intensive residential treatment to those Arlington clients with serious mental illness who are in acute crisis"/>
    <s v="Health/Counseling Services"/>
    <x v="1"/>
    <s v="Chinomso Ememe"/>
    <s v="General Fund"/>
    <s v="101.456000.52159.0000.3300.1510_x000a_101.456000.52159.0000.1000.1510_x000a_101.456000.52159.0000.3148.1510_x000a_101.456000.52159.0000.3149.1510"/>
    <m/>
    <n v="521000"/>
    <n v="0"/>
    <n v="521000"/>
    <s v="234-11"/>
    <x v="2"/>
    <s v="_x000a_​RFP"/>
    <s v="RFP"/>
    <s v="_x000a_7/1/16 - 6/30/17"/>
    <s v="FY13 - $514,295_x000a_FY14-16 - $546,000"/>
    <s v="FY 2013"/>
    <s v="FY14 - increased to expand bed capacity from 4 to 6 beds, and add a performance bonus for reaching certain milestones"/>
    <s v="Yes"/>
    <s v="Program managers/case workers closely monitor the progress of the clients including the impact of the facility care provided."/>
    <s v="_x000a_​We anticipate the contract administration and invoicing to be processed through the Regional Contracts office at the conclusion of an RFP."/>
    <s v="_x000a_​Community Services Board"/>
    <s v="Community Services Board, Behavioral Health Division client​"/>
    <d v="2016-07-27T16:49:53"/>
    <s v="_x000a_https://arlingtonva.sharepoint.com/sites/dmf/budget/Lists/NonProfit%20Tracker/Attachments/81/234-11%20Renewal.pdf"/>
    <s v="https://arlingtonva.sharepoint.com/sites/dmf/budget/Lists/NonProfit%20Tracker/Attachments/81/234-11%20Renewal.pdf"/>
    <m/>
    <m/>
    <s v="Competitively Bid Contract"/>
    <s v="Yes"/>
    <s v="No"/>
    <s v="_x000a_​see Intensive care ACC"/>
    <s v="NMB-0725/16"/>
    <s v="_x000a_​line added to split out services Fellowships Health Services Inc. by program."/>
    <m/>
    <s v="Item"/>
    <s v="sites/dmf/budget/Lists/NonProfit Tracker"/>
    <x v="1"/>
  </r>
  <r>
    <n v="1"/>
    <s v="Fellowship Health Resources, Inc."/>
    <s v="Intensive Support Living Services​"/>
    <s v="​Provide intensive support living services to Arlington clients with serious mental illness"/>
    <s v="Health/Counseling Services"/>
    <x v="1"/>
    <s v="Chinomso Ememe"/>
    <s v="General Fund"/>
    <s v="101.456000.52159.0000.1000.1581_x000a_101.456000.52159.0000.3103.1581"/>
    <m/>
    <n v="393201"/>
    <n v="0"/>
    <n v="393201"/>
    <s v="256-10-1"/>
    <x v="2"/>
    <s v="_x000a_​RFP"/>
    <s v="RFP"/>
    <s v="_x000a_7/1/16 - 6/30/17"/>
    <s v="FY13-14 - $446,375_x000a_FY15-16 - $393,201"/>
    <s v="FY 2013"/>
    <s v="FY 2015 - discontinuation of maximum benefits allotted to specific individuals. Virginia Department of Behavioral Health &amp; Development Services instructed DHS to use funding for discharge placements. The remaining beneficiaries were grandfathered in."/>
    <s v="Yes"/>
    <s v="Program managers/case workers closely monitor the progress of the clients including the impact of the facility care provided."/>
    <s v="_x000a_​We anticipate the contract administration and invoicing to be processed through the Regional Contracts office at the conclusion of an RFP."/>
    <s v="_x000a_​Community Services Board"/>
    <s v="Community Services Board, Behavioral Health Division clients"/>
    <d v="2016-07-27T16:49:59"/>
    <s v="_x000a_ "/>
    <m/>
    <m/>
    <m/>
    <s v="Competitively Bid Contract"/>
    <s v="Yes"/>
    <s v="No"/>
    <s v="_x000a_​ACCs provided cover the contract cost."/>
    <s v="NMB-07/25/16"/>
    <s v="_x000a_​Line added to split services provided by Fellowship Health Resources, Inc. by program."/>
    <m/>
    <s v="Item"/>
    <s v="sites/dmf/budget/Lists/NonProfit Tracker"/>
    <x v="1"/>
  </r>
  <r>
    <n v="1"/>
    <s v="Fellowship Health Resources, Inc."/>
    <s v="Intensive Care Residential Treatment"/>
    <s v="Intensive residential treatment and support services for clients with serious mental illness"/>
    <s v="Health/Counseling Services"/>
    <x v="1"/>
    <s v="Chinomso Ememe"/>
    <s v="General Fund"/>
    <s v="101.456000.52134.0000.3103.1501_x000a_101.456000.52133.0000.1000.1501"/>
    <m/>
    <n v="742932"/>
    <n v="0"/>
    <n v="742932"/>
    <s v="256-10-2"/>
    <x v="2"/>
    <s v="_x000a_​RFP"/>
    <s v="RFP"/>
    <s v="_x000a_7/1/16 - 6/30/17"/>
    <s v="​FY13 - 16 - $742,932"/>
    <s v="FY 2013"/>
    <m/>
    <s v="Yes"/>
    <s v="Program managers/case workers closely monitor the progress of the clients including the impact of the facility care provided."/>
    <s v="_x000a_​We anticipate the contract administration and invoicing to be processed through the Regional Contracts office at the conclusion of an RFP."/>
    <s v="_x000a_Community Services Board"/>
    <s v="Community Service Board (CSB), Behavioral Health Division (BHD) clients"/>
    <d v="2016-08-01T13:15:30"/>
    <m/>
    <m/>
    <m/>
    <m/>
    <s v="Competitively Bid Contract"/>
    <s v="Yes"/>
    <s v="Yes"/>
    <s v="_x000a_​NB-FY17 PSB budget only total $1,023,660.; Budget was split between programs.  New Budget matches PRISM."/>
    <s v="NMB-07/08/2016"/>
    <s v="_x000a_​NB-funding history does not include one-time funding in FY 2017. does the one-time funding cover? Program field nees to be reduced considerably. Do we need to split the Fellowship and Fellowship Access into two lines? Attachment is contract renewal only."/>
    <s v="_x000a_​Nb-ask about one-time funding, difference in funding history for FY 2017, budget accs (see budget/acc comments).  Dept Answers - I have split out the three programs, and provided the budget codes. The budget is split. We have requested the original contract from purchasing. There are no other commissions to add. Column W updated."/>
    <s v="Item"/>
    <s v="sites/dmf/budget/Lists/NonProfit Tracker"/>
    <x v="1"/>
  </r>
  <r>
    <n v="1"/>
    <s v="Friends of Guest House"/>
    <s v="Vocational/Habilitation Services​"/>
    <s v="Provides housing, employment, and counseling services to female parolees"/>
    <s v="Education/Job Training"/>
    <x v="1"/>
    <s v="Joe Bullock"/>
    <s v="Regional Contributions"/>
    <s v="101.456020.91104.0000.0000.0000"/>
    <m/>
    <n v="46181"/>
    <n v="0"/>
    <n v="46181"/>
    <s v="729-12"/>
    <x v="2"/>
    <s v="RFP"/>
    <s v="RFP"/>
    <s v="_x000a_7/1/16 - 6/30/17"/>
    <s v="FY13 - $46,181_x000a_FY14-16 - $43,643"/>
    <s v="FY 2010"/>
    <s v="FY17 - to increase in services."/>
    <s v="Yes"/>
    <s v="Program managers track client progress and development​"/>
    <s v="None"/>
    <s v="_x000a_Community Services Board"/>
    <s v="Community Service Board (CSB), Behavioral Health Division (BHD) clients, and clients of the Guest House."/>
    <d v="2016-07-28T14:58:44"/>
    <s v="_x000a_https://arlingtonva.sharepoint.com/sites/dmf/budget/Lists/NonProfit%20Tracker/Attachments/94/729-12%20Amendment%203.pdf"/>
    <s v="https://arlingtonva.sharepoint.com/sites/dmf/budget/_layouts/15/guestaccess.aspx?guestaccesstoken=vz3DCVWKK7eJFbH6mE6Gyr0NvCaubwjYhx4vriqtCUY%3d&amp;docid=2_12ff35d423865435c844c9e7f76840027&amp;rev=1"/>
    <m/>
    <m/>
    <s v="Competitively Bid Contract"/>
    <s v="Yes"/>
    <s v="Yes"/>
    <s v="_x000a_​NB-budget matches PSB."/>
    <s v="JWB-7/6"/>
    <m/>
    <s v="_x000a_7/25 Waiting on signed contract from the Non-profit"/>
    <s v="Item"/>
    <s v="sites/dmf/budget/Lists/NonProfit Tracker"/>
    <x v="1"/>
  </r>
  <r>
    <n v="1"/>
    <s v="Friends of Gulf Branch Nature Center [FOGBNC]"/>
    <s v="Nature Center"/>
    <s v="Supports volunteer-based community programs, assists recruiting volunteers, hosting children's birthday parties and coordinating fundraising events for the GBNC."/>
    <s v="Recreation"/>
    <x v="2"/>
    <s v="Jennifer Fioretti"/>
    <s v="In-Kind Contribution"/>
    <s v="N/A"/>
    <s v="_x000a_​DPR assists in recruiting volunteers, providing background checks; DPR provides space at GBNC"/>
    <n v="0"/>
    <n v="0"/>
    <n v="0"/>
    <m/>
    <x v="0"/>
    <s v="None"/>
    <s v="_x000a_​Internal Department Review"/>
    <s v="_x000a_7/1/16 - 6/30/17"/>
    <s v="N/A"/>
    <s v="N/A"/>
    <s v="N/A"/>
    <s v="_x000a_No"/>
    <s v="An updated MOU is currently being developed to define metrics."/>
    <s v="None"/>
    <s v="None"/>
    <s v="Friends of Gulf Branch, volunteers, participants"/>
    <d v="2016-07-28T11:21:30"/>
    <s v="_x000a_https://arlingtonva-my.sharepoint.com/personal/rschmitt_arlingtonva_us/Documents/Non-Profit%20Tracker%20Support/MOU%20DPR%20and%20Gulf%20Branch%20NC%20signed%202011.pdf"/>
    <s v="https://arlingtonva.sharepoint.com/sites/dmf/budget/_layouts/15/guestaccess.aspx?guestaccesstoken=88%2bF4jb39kHzpb73u%2bMVJ8GI3Z%2fpWqIV9eRKa6WNpME%3d&amp;docid=2_17d8ba3d720154bcdb699cb190c5cefcb&amp;rev=1"/>
    <m/>
    <m/>
    <s v="Exempt Purchase"/>
    <s v="No"/>
    <s v="Yes"/>
    <s v="_x000a_​NB-in-kind services, n/a."/>
    <s v="JWB-7/6"/>
    <s v="_x000a_Currently revising MOA as group has grown significantly"/>
    <m/>
    <s v="Item"/>
    <s v="sites/dmf/budget/Lists/NonProfit Tracker"/>
    <x v="2"/>
  </r>
  <r>
    <n v="1"/>
    <s v="Good News Jail &amp; Prison Ministry"/>
    <s v="​Inmate Chaplain Services"/>
    <s v="​Provides counseling, religious services, and coordination of religious activities including meals for religious holidays in the Arlington County Detention Facility"/>
    <s v="Health/Counseling Services"/>
    <x v="9"/>
    <s v="Patti Richards"/>
    <s v="In-Kind Contribution"/>
    <s v="799 434100 22301 0000 0000 8042"/>
    <s v="_x000a_Use of space in the jail including a desk, phone and computer."/>
    <n v="0"/>
    <n v="0"/>
    <n v="0"/>
    <m/>
    <x v="4"/>
    <s v="Organization contacts department staff directly"/>
    <s v="_x000a_​Internal Department Review"/>
    <s v="_x000a_7/1/16 - 6/30/17"/>
    <s v="N/A"/>
    <s v="FY 1994"/>
    <m/>
    <s v="_x000a_No"/>
    <s v="None"/>
    <s v="None"/>
    <s v="None"/>
    <s v="Inmates"/>
    <d v="2016-08-01T12:46:48"/>
    <s v="Yes"/>
    <s v="https://arlingtonva.sharepoint.com/sites/dmf/budget/NonProfit%20Agreement%20Library/Good%20news%20Jail%20Ministry-GN-Sherrif's%20Deparment-GOOD%20NEWS%20MOU.pdf"/>
    <m/>
    <m/>
    <s v="Memorandum of Understanding"/>
    <s v="Yes"/>
    <s v="No"/>
    <s v="_x000a_​NB-trust &amp; agency account, not budgeted."/>
    <s v="NMB-07/11/2016"/>
    <s v="_x000a_​NB-check expenses hitting the trust and agency account. FY 2016 expense were about $250K so this must be covering other services as well. FY16 PO (228126) was for $10,000, use this is estimate._x000a_ "/>
    <s v="_x000a_​NB-what type of expenses are incurred in the trust and agency account? how much is spent annually? Is there any in-kind contribution (office space, telephone, pager, etc.). Is there any formal agreement for these services?"/>
    <s v="Item"/>
    <s v="sites/dmf/budget/Lists/NonProfit Tracker"/>
    <x v="2"/>
  </r>
  <r>
    <n v="1"/>
    <s v="Grafton School, Inc."/>
    <s v="​Therapeutic Residential Program"/>
    <s v="​Boarding school for children and young adults with intellectual disabilities"/>
    <s v="Disability Services"/>
    <x v="1"/>
    <s v="Jennifer McKinney Acheson"/>
    <s v="General Fund"/>
    <s v="101.456000.53208.0000.0000.M521"/>
    <m/>
    <n v="32763"/>
    <n v="0"/>
    <n v="32763"/>
    <s v="16-144-SS"/>
    <x v="3"/>
    <s v="None"/>
    <s v="_x000a_​Internal Department Review"/>
    <s v="_x000a_7/1/16 - 6/30/17"/>
    <s v="_x000a_FY13-15 - $49,684_x000a_FY16 - $32,763"/>
    <s v="FY 2013"/>
    <s v="_x000a_Unknown"/>
    <s v="Yes"/>
    <s v="See attached file 16-144, exhibit B​"/>
    <s v="_x000a_​Additional student will be added"/>
    <s v="Disability Advisory Commission; _x000a_Community Services Board"/>
    <s v="Young adults with intellectual and developmental disabilities"/>
    <d v="2016-08-01T13:14:57"/>
    <s v="_x000a_https://arlingtonva.sharepoint.com/sites/dmf/budget/Lists/NonProfit%20Tracker/Attachments/78/16-114-SS%20-%20GRAFTON%20Final.pdf"/>
    <s v="https://arlingtonva.sharepoint.com/sites/dmf/budget/Lists/NonProfit%20Tracker/Attachments/78/16-114-SS%20-%20GRAFTON%20Final.pdf"/>
    <m/>
    <m/>
    <s v="Sole Source"/>
    <s v="Yes"/>
    <s v="Yes"/>
    <s v="_x000a_​NB-$0 budget in PSB."/>
    <s v="NMB-07/08/2016"/>
    <s v="_x000a_​NB-funding history is missing FY 14 &amp; FY15. Exhibit B is the Business Associate Agreement, don't see any metrics included."/>
    <s v="_x000a_​NB-why has funding decreased? Ask about budget location. Dept. Answer - The ACCs entered are where the expenses are charged, all budget is currently maintained in 101.456000.53208.0.0.0. The task M521 is used for the electronic health record reporting.  Funding decrease in FY15 related to reduction in the number of days the client received services from Grafton."/>
    <s v="Item"/>
    <s v="sites/dmf/budget/Lists/NonProfit Tracker"/>
    <x v="1"/>
  </r>
  <r>
    <n v="1"/>
    <s v="Greenbrier Learning Center (GLC)"/>
    <s v="​ASPIRE!"/>
    <s v="​GLC Elementary afterschool program - Part of competitive RFEI Bid"/>
    <s v="Education/Job Training"/>
    <x v="2"/>
    <s v="Peter Lusk"/>
    <s v="In-Kind Contribution"/>
    <s v="N/A"/>
    <s v="Use of County Space"/>
    <n v="0"/>
    <n v="0"/>
    <n v="0"/>
    <m/>
    <x v="0"/>
    <s v="None"/>
    <s v="_x000a_​Internal Department Review"/>
    <s v="_x000a_7/1/16 - 6/30/17"/>
    <s v="N/A"/>
    <s v="FY 2016"/>
    <s v="N/A"/>
    <s v="_x000a_No"/>
    <s v="An MOU is currently being developed to define metrics."/>
    <s v="N/A"/>
    <s v="None"/>
    <s v="Participating students and their families. "/>
    <d v="2016-07-28T11:03:29"/>
    <s v="_x000a_https://arlingtonva-my.sharepoint.com/personal/rschmitt_arlingtonva_us/Documents/Non-Profit%20Tracker%20Support/County%20GLC%20MOA%20signed%207%206%2015.pdf"/>
    <s v="https://arlingtonva-my.sharepoint.com/personal/rschmitt_arlingtonva_us/Documents/Non-Profit%20Tracker%20Support/County%20GLC%20MOA%20signed%207%206%2015.pdf"/>
    <m/>
    <m/>
    <s v="Memorandum of Understanding"/>
    <s v="No"/>
    <s v="Yes"/>
    <s v="_x000a_​NB-in-kind contribution, n/a."/>
    <s v="JWB-7/6"/>
    <s v="_x000a_Is this in-kind contribution still in the development stage?"/>
    <s v="_x000a_What is an RFEI BID?- Need more description of services-"/>
    <s v="Item"/>
    <s v="sites/dmf/budget/Lists/NonProfit Tracker"/>
    <x v="2"/>
  </r>
  <r>
    <n v="1"/>
    <s v="Hartwood Foundation Inc."/>
    <s v="Respite Care Services​"/>
    <s v="​One bed at a group home in Fairfax County for emergency respite services for individuals with intellectual disabilities"/>
    <s v="Disability Services"/>
    <x v="1"/>
    <s v="Jennifer McKinney Acheson"/>
    <s v="General Fund"/>
    <s v="101.456000.53208.0000.0000.M521"/>
    <m/>
    <n v="83202"/>
    <n v="0"/>
    <n v="83202"/>
    <s v="275-10"/>
    <x v="1"/>
    <s v="_x000a_​RFP (Rider)"/>
    <s v="RFP"/>
    <s v="_x000a_7/1/16 - 6/30/17"/>
    <s v="​FY13-14 - $77,409_x000a_FY15 - $80,931_x000a_FY16 - $83,202"/>
    <s v="FY 2007"/>
    <s v="FY16 - CPI contract"/>
    <s v="_x000a_No"/>
    <s v="None"/>
    <s v="None"/>
    <s v="_x000a_​Commission on Aging;_x000a_Commission on Long Term Care Residences; _x000a_Community Services Board"/>
    <s v="Individuals with Intellectual disabilities and their primary care supporters"/>
    <d v="2016-08-01T13:15:37"/>
    <s v="_x000a_https://arlingtonva.sharepoint.com/sites/dmf/budget/Lists/NonProfit%20Tracker/Attachments/82/Hartwood%20Contract%20No%20275-10_16NOR%20doc.pdf_x000a_https://arlingtonva.sharepoint.com/sites/dmf/budget/Lists/NonProfit%20Tracker/Attachments/82/275-10%20Hartwood.pdf"/>
    <s v="https://arlingtonva.sharepoint.com/sites/dmf/budget/Lists/NonProfit%20Tracker/Attachments/82/Hartwood%20Contract%20No%20275-10_16NOR%20doc.pdf"/>
    <s v="https://arlingtonva.sharepoint.com/sites/dmf/budget/Lists/NonProfit%20Tracker/Attachments/82/275-10%20Hartwood.pdf"/>
    <m/>
    <s v="Rider"/>
    <s v="Yes"/>
    <s v="Yes"/>
    <s v="_x000a_NB-$0 budget in PSB."/>
    <s v="NMB-07/08/2016"/>
    <s v="_x000a_​NB-contracts are notices of renewal only, no metric or scope service details."/>
    <s v="_x000a_​NB-ask about budget location. Dept. Answer - The ACCs entered are where the expenses are charged, all budget is currently maintained in 101.456000.53208.0.0.0. The task M521 is used for the electronic health record reporting."/>
    <s v="Item"/>
    <s v="sites/dmf/budget/Lists/NonProfit Tracker"/>
    <x v="1"/>
  </r>
  <r>
    <n v="1"/>
    <s v="Home Care Partners"/>
    <s v="Home Care Services​"/>
    <s v="​Home care services for older residents"/>
    <s v="Senior Services"/>
    <x v="1"/>
    <s v="Jim Baker"/>
    <s v="General Fund"/>
    <s v="101.437405.53812.0000.5000.4015_x000a_101.437405.53812.0000.5010.4016_x000a_101.437405.53812.0000.5020.4015_x000a_101.437405.53812.0000.5020.4016_x000a_101.437405.53812.0000.5050.4015_x000a_101.437405.53812.0000.8000.4015_x000a_101.437405.53812.0000.8010.4016_x000a_101.437405.53812.0000.8020.4015_x000a_101.437405.53812.0000.8020.4016_x000a_101.437405.53812.0000.8050.4015_x000a_101.499000.53812.0000.4402.0000_x000a_101.499100.53812.0000.4402.0000_x000a_101.437405.53103.AATM.4000.40DG"/>
    <m/>
    <n v="1666277"/>
    <n v="0"/>
    <n v="1666277"/>
    <s v="413-10LW"/>
    <x v="2"/>
    <s v="_x000a_​RFP"/>
    <s v="RFP"/>
    <s v="_x000a_7/1/16 - 6/30/17"/>
    <s v="​FY14 - $1,575,340_x000a_FY15 - $1,633,605_x000a_FY16 - $1,666,277"/>
    <s v="FY 2010"/>
    <s v="FY16 - CPI contract"/>
    <s v="Yes"/>
    <s v="-support plans_x000a_-person-centered reviews_x000a_- incident reports_x000a_- discharge reports licensure and corrective action plans_x000a_- citizen complaints_x000a_- data for in-home services_x000a_- qualitative outcome data"/>
    <s v="_x000a_Contract is currently going through RFP process"/>
    <s v="_x000a_​Commission on Aging;_x000a_Commission on Long Term Care Residences; _x000a_Community Services Board"/>
    <s v="_x000a_​Arlington residents aged 60 or older"/>
    <d v="2016-08-01T13:15:20"/>
    <s v="_x000a_https://arlingtonva.sharepoint.com/sites/dmf/budget/Lists/NonProfit%20Tracker/Attachments/80/413-10LW.pdf_x000a_https://arlingtonva.sharepoint.com/sites/dmf/budget/Lists/NonProfit%20Tracker/Attachments/80/413-10LW%20Home%20Care%20Partners%20(signed%20by%20Karen%20Hannigan).pdf_x000a_https://arlingtonva.sharepoint.com/sites/dmf/budget/Lists/NonProfit%20Tracker/Attachments/80/413-10LW%20Amendment%20No.8.docx.pdf_x000a_ "/>
    <s v="https://arlingtonva.sharepoint.com/sites/dmf/budget/Lists/NonProfit%20Tracker/Attachments/80/413-10LW.pdf"/>
    <s v="https://arlingtonva.sharepoint.com/sites/dmf/budget/Lists/NonProfit%20Tracker/Attachments/80/413-10LW%20Home%20Care%20Partners%20(signed%20by%20Karen%20Hannigan).pdf"/>
    <s v="https://arlingtonva.sharepoint.com/sites/dmf/budget/Lists/NonProfit%20Tracker/Attachments/80/413-10LW%20Amendment%20No.8.docx.pdf"/>
    <s v="Competitively Bid Contract"/>
    <s v="Yes"/>
    <s v="Yes"/>
    <s v="_x000a_​NB-need to double-check budget in PSB."/>
    <s v="NMB-07/08/2016"/>
    <s v="_x000a_​NB-change the FY 2017 budget to match the funding history. Assume FY 2017 increase was due to CPI in contract."/>
    <s v="_x000a_NB-ask about additional budget lines for contract see budget comments field. Dept. Answer - Account codes modified in column H.  Please note that in the past, charges were posting to NA 434000 but budget was transferred to NA 437405. In FY16 and beyond all charges formally posted to NA 434000 will be posting to NA 437405. The FY17 budget was set to the appropriate level to fully expend funds in both CCs 53812 &amp; 53103. FY17 increase related to CPI."/>
    <s v="Item"/>
    <s v="sites/dmf/budget/Lists/NonProfit Tracker"/>
    <x v="1"/>
  </r>
  <r>
    <n v="1"/>
    <s v="Hospice of Northern Virginia"/>
    <s v="Capital Caring Hospice​"/>
    <s v="Provides care for patients with serious, progressive illness and their families with a comprehensive program of medical and physiological care"/>
    <s v="Health/Counseling Services"/>
    <x v="1"/>
    <s v="Maimoona Bah-Duckenfield"/>
    <s v="Regional Contributions"/>
    <s v="101.456089.91104.0000.0000.0000"/>
    <s v="_x000a_Capital Caring receives $47,000 in annual financial support due to being granted an exemption from Arlington County real estate and personal property taxes. "/>
    <n v="14051"/>
    <n v="0"/>
    <n v="14051"/>
    <m/>
    <x v="0"/>
    <s v="A funding request is sent to department during the budget process."/>
    <s v="_x000a_​Internal Department Review"/>
    <s v="_x000a_7/1/16 - 6/30/17"/>
    <s v="​FY13-14 - $13,912_x000a_FY15-16 - $14,051"/>
    <s v="FY 2013"/>
    <s v="FY15 - general increase for services"/>
    <s v="_x000a_No"/>
    <s v="None"/>
    <s v="None"/>
    <s v="Disability Advisory Commission;_x000a_Commission on Aging"/>
    <s v="Arlington residents aged 60+"/>
    <d v="2016-07-28T10:37:02"/>
    <s v="_x000a_None"/>
    <m/>
    <m/>
    <m/>
    <s v="General Fund Grant Agreement"/>
    <s v="Yes"/>
    <s v="No"/>
    <s v="_x000a_​NB-budget matches PSB."/>
    <s v="JWB-7/6"/>
    <s v="_x000a_​NB-streamlined wording for in-kind contributions to be more concise. Is this care only available to residents 60 years of age and over?"/>
    <s v="_x000a_Needs agreement, performance metrics and program description"/>
    <s v="Item"/>
    <s v="sites/dmf/budget/Lists/NonProfit Tracker"/>
    <x v="4"/>
  </r>
  <r>
    <n v="1"/>
    <s v="I CAN SHINE INC."/>
    <s v="​iCan Bike"/>
    <s v="​Helps individuals with disabilities learn how to ride bikes independently"/>
    <s v="Disability Services"/>
    <x v="2"/>
    <s v="April Rosenthal"/>
    <s v="General Fund"/>
    <s v="101.438200.87405.0000.0000.0000"/>
    <s v="_x000a_​Use of County space, one staff person, lodging for two contracted staff, and volunteers."/>
    <n v="8250"/>
    <n v="0"/>
    <n v="8250"/>
    <m/>
    <x v="0"/>
    <s v="_x000a_Contact department staff directly"/>
    <s v="_x000a_​Internal Department Review"/>
    <s v="_x000a_​One week each summer."/>
    <s v="FY11 - $7,500_x000a_FY12 - $5,225_x000a_FY13 - $7,950_x000a_FY14 - $8,250_x000a_FY15 - $8,450"/>
    <s v="FY 2009"/>
    <s v="FY15 - adjusted annually per need of the program"/>
    <s v="_x000a_No"/>
    <s v="None"/>
    <s v="None"/>
    <s v="_x000a_Parks and Recreation Commission"/>
    <s v="Children, teens, parents, guardians, iCan Shine, Kiwanis Club, Girls Out Reach Program, and Volunteers."/>
    <d v="2016-07-28T10:11:07"/>
    <s v="_x000a_https://arlingtonva-my.sharepoint.com/personal/rschmitt_arlingtonva_us/Documents/Non-Profit%20Tracker%20Support/16-152%20%5Bsigned%5D%20iCan%20Shine.pdf"/>
    <s v="https://arlingtonva-my.sharepoint.com/personal/rschmitt_arlingtonva_us/Documents/Non-Profit%20Tracker%20Support/16-152%20%5Bsigned%5D%20iCan%20Shine.pdf"/>
    <m/>
    <m/>
    <s v="Standard Form Agreement"/>
    <s v="Yes"/>
    <s v="No"/>
    <s v="_x000a_​NB-FY17 PSB budget is higher ($15,000)."/>
    <s v="JWB-7/6"/>
    <m/>
    <s v="_x000a_DPR has 15,000 budgeted for this non-profit but they only have an 8,500 expense. Should we be adjusting the budget? Can we provide more detail on the use of facility space and lodging- where exactly- community center, park etc."/>
    <s v="Item"/>
    <s v="sites/dmf/budget/Lists/NonProfit Tracker"/>
    <x v="1"/>
  </r>
  <r>
    <n v="1"/>
    <s v="Jewish Foundation for Group Homes, Inc."/>
    <s v="​Day Support Services"/>
    <s v="_x000a_​Day support services for individuals with intellectual disabilities to help improve their condition or maintain an optimal level of functioning, including self-care, hygiene, eating, toileting, medication management, etc."/>
    <s v="Disability Services"/>
    <x v="1"/>
    <s v="La Voyce Reid"/>
    <s v="General Fund"/>
    <s v="101.456000.53206.0000.0000.M425"/>
    <m/>
    <n v="6092"/>
    <n v="0"/>
    <n v="6092"/>
    <s v="556-15"/>
    <x v="2"/>
    <s v="_x000a_​RFP"/>
    <s v="RFP"/>
    <s v="_x000a_7/1/16 - 6/30/17"/>
    <s v="​FY15 - $14,564_x000a_FY16 - $6,092"/>
    <s v="FY 2015"/>
    <s v="_x000a_Reduced in FY15 due to the number of beds maintained at this group home (1)."/>
    <s v="Yes"/>
    <s v="-attendance sheets_x000a_-individual support plans (ISP)_x000a_-ISP quarterly review reports_x000a_-licensure and corrective action plans_x000a_-client incident reports_x000a_-human rights and licensure reports_x000a_-discharge reports"/>
    <s v="None"/>
    <s v="Commission on Aging; _x000a_Commission on Long Term Care Residences;_x000a_Community Services Board; _x000a_Disability Advisory Commission"/>
    <s v="Adults with intellectual and developmental disabilities participating in day programs"/>
    <d v="2016-08-01T13:15:45"/>
    <s v="_x000a_https://arlingtonva.sharepoint.com/sites/dmf/budget/Lists/NonProfit%20Tracker/Attachments/84/Jewish%20Foundation%20for%20group%20Homes%20556-15.pdf"/>
    <s v="https://arlingtonva.sharepoint.com/sites/dmf/budget/Lists/NonProfit%20Tracker/Attachments/84/Jewish%20Foundation%20for%20group%20Homes%20556-15.pdf"/>
    <m/>
    <m/>
    <s v="Competitively Bid Contract"/>
    <s v="Yes"/>
    <s v="Yes"/>
    <s v="_x000a_​NB-$0 budget in PSB."/>
    <s v="NMB/07/08/2016"/>
    <s v="_x000a_​NB-why did the budget reduce by more than half in FY 2015? Metrics are unknown. reporting requirements start  on page 12 of the contract."/>
    <s v="_x000a_​NB-why did the budget reduce by more than half in FY 2015? Metrics are unknown. Ask about budget location. Is there a renewed contract available? Dept. Answer - Reduced in FY15 due to the number of beds maintained at this group home. There is only 1 there now. The ACCs entered are where the expenses are charged, all budget is currently maintained in 101.456000.53208.0.0.0. The task M425 is used for the electronic health record reporting."/>
    <s v="Item"/>
    <s v="sites/dmf/budget/Lists/NonProfit Tracker"/>
    <x v="1"/>
  </r>
  <r>
    <n v="1"/>
    <s v="Job Discovery, Inc."/>
    <s v="​Vocational/Habilitation Services"/>
    <s v="​Day support and employment services to individuals with intellectual and developmental disabilities"/>
    <s v="Disability Services"/>
    <x v="1"/>
    <s v="La Voyce Reid"/>
    <s v="General Fund"/>
    <s v="101.456000.53206.0000.0000.M465_x000a_101.456000.53206.0000.0000.M460"/>
    <m/>
    <n v="63868"/>
    <n v="0"/>
    <n v="63868"/>
    <s v="335-10-7"/>
    <x v="1"/>
    <s v="RFP (Rider)"/>
    <s v="RFP"/>
    <s v="_x000a_4/1/16-6/30/17"/>
    <s v="​FY13-14 - $59,890_x000a_FY15 - $62,616_x000a_FY16 - $63,868"/>
    <s v="FY 2006"/>
    <s v="FY16 - CPI contract"/>
    <s v="_x000a_No"/>
    <s v="TBD, agreement not yet finalized"/>
    <s v="None"/>
    <s v="Disability Advisory Commission;_x000a_Commission on Aging; _x000a_Community Services Board"/>
    <s v="Adults with intellectual and developmental disabilities participating in workforce, local employers"/>
    <d v="2016-08-01T13:16:13"/>
    <s v="_x000a_https://arlingtonva.sharepoint.com/sites/dmf/Pages/PageNotFoundError.aspx?requestUrl=https://arlingtonva.sharepoint.com/sites/dmf/budget/Other%20Budget%20Documents/335-10-7%20JDI%20FY16%20.pdf_x000a_ _x000a_LINK NOT WORKING_x000a_ "/>
    <m/>
    <m/>
    <m/>
    <s v="Rider"/>
    <s v="Yes"/>
    <m/>
    <s v="$0 budget in PSB."/>
    <s v="NMB-07/08/2016"/>
    <s v="_x000a_​NB-FY17 funding number is different than the on-going funding number. Agreement is currently being finalized so no attachment. Metrics will be included in the finalized agreement."/>
    <s v="_x000a_​Nb-ask about budget location and check on status of the agreement in case it has been updated. Dept. Answers -  The ACCs entered are where the expenses are charged, all budget is currently maintained in 101.456000.53206.0.0.0. The task M460/465 is used for the electronic health record reporting. Purchasing still has the rider amendment listed as in process as of 7/22/16._x000a_Column M&amp;Q updated."/>
    <s v="Item"/>
    <s v="sites/dmf/budget/Lists/NonProfit Tracker"/>
    <x v="1"/>
  </r>
  <r>
    <n v="1"/>
    <s v="Job Discovery, Inc."/>
    <s v="Residential Support Services for Intellectually Disabled​"/>
    <s v="​Congregate residential services to individuals with intellectual and developmental disabilities"/>
    <s v="Disability Services"/>
    <x v="1"/>
    <s v="Jennifer McKinney Acheson"/>
    <s v="General Fund"/>
    <s v="101.456000.53208.0000.0000.M521"/>
    <m/>
    <n v="63441"/>
    <n v="0"/>
    <n v="63441"/>
    <s v="516-12"/>
    <x v="2"/>
    <s v="_x000a_​RFP"/>
    <s v="RFP"/>
    <s v="_x000a_7/1/16 - 6/30/17"/>
    <s v="​FY13-14 - $62,813_x000a_FY15-16 - $63,441"/>
    <s v="FY 2006"/>
    <s v="FY15 - COLA"/>
    <s v="Yes"/>
    <s v="-support plans_x000a_-person-centered reviews_x000a_-incident reports, _x000a_-discharge reports_x000a_-licensure and corrective action plans_x000a_-citizen complaints_x000a_-data for in-home services _x000a_-qualitative outcome data"/>
    <s v="None"/>
    <s v="Disability Advisory Commission;_x000a_Commission on Aging; _x000a_Community Services Board"/>
    <s v="Adults with intellectual and developmental disabilities residing in group homes, living independently, and those that receive in-home services"/>
    <d v="2016-08-01T13:16:29"/>
    <s v="_x000a_Original contract:https://arlingtonva.sharepoint.com/sites/dmf/budget/NonProfit%20Agreement%20Library/Job%20Discovery-Residential%20Support%20Services%20for%20ID-ADSD-DHS-516-12%20Amendment%20No%203.pdf_x000a_Contract renewal:https://arlingtonva.sharepoint.com/sites/dmf/budget/Lists/NonProfit%20Tracker/Attachments/87/516-12_NOR_2016.pdf"/>
    <s v="https://arlingtonva.sharepoint.com/sites/dmf/budget/NonProfit%20Agreement%20Library/Job%20Discovery-Residential%20Support%20Services%20for%20ID-ADSD-DHS-516-12%20Amendment%20No%203.pdf"/>
    <s v="https://arlingtonva.sharepoint.com/sites/dmf/budget/Lists/NonProfit%20Tracker/Attachments/87/516-12_NOR_2016.pdf"/>
    <m/>
    <s v="Competitively Bid Contract"/>
    <s v="Yes"/>
    <m/>
    <s v="_x000a_​NB-$0 budget in PSB."/>
    <s v="NMB-07/08/2016"/>
    <s v="_x000a_​NB-looks like multiple contracts are attached, can't tell which metrics are current (think they are start on page 33 of the pdf)."/>
    <s v="_x000a_​NB-ask about the budget location and the contract attachment (maybe pages are out of order?) Dept. Answer - The ACCs entered are where the expenses are charged, all budget is currently maintained in 101.456000.53208.0.0.0. The task M521 is used for the electronic health record reporting.  Contract attached."/>
    <s v="Item"/>
    <s v="sites/dmf/budget/Lists/NonProfit Tracker"/>
    <x v="1"/>
  </r>
  <r>
    <n v="1"/>
    <s v="Just Neighbors Ministry, Inc."/>
    <s v="Immigrant Legal Services​"/>
    <s v="Provide on-site legal clinics to help immigrants receive work authorizations, facilitate family unification, and assist with domestic violence issues"/>
    <s v="Legal Services"/>
    <x v="0"/>
    <s v="Rolda Nedd"/>
    <s v="Community Development Fund"/>
    <s v="101.456300.72409.0000.CS17.6DJN​"/>
    <m/>
    <n v="0"/>
    <n v="20000"/>
    <n v="20000"/>
    <m/>
    <x v="0"/>
    <s v="​Applied to the Community Development Fund"/>
    <s v="CDCAC"/>
    <s v="_x000a_7/1/16 - 6/30/17"/>
    <s v="FY08-12 - $20,000_x000a_FY13-16 - $18,000"/>
    <s v="FY 2004"/>
    <s v="_x000a_FY17 organizations that received less than $20K in prior years were increased in funding.​"/>
    <s v="Yes"/>
    <s v="# domestic violence (VAWA) cases filed      _x000a_# work authorizations processed                            _x000a_# family unifications processed_x000a_# customer service surveys completed _x000a_% of clients satisfied_x000a_# Professional Volunteer Hours_x000a_# non-professional volunteer hours_x000a_$ Value of volunteer hours"/>
    <s v="None"/>
    <s v="Community Development Citizens Advisory Commission"/>
    <s v="Immigrants seeking citizenship and/or protection from domestic violence"/>
    <d v="2016-08-01T12:53:09"/>
    <s v="_x000a_https://arlingtonva.sharepoint.com/sites/dmf/budget/Lists/NonProfit%20Tracker/Attachments/34/JNMI%202017.pdf"/>
    <s v="https://arlingtonva.sharepoint.com/sites/dmf/budget/Lists/NonProfit%20Tracker/Attachments/34/JNMI%202017.pdf"/>
    <m/>
    <m/>
    <s v="General Fund Grant Agreement"/>
    <s v="Yes"/>
    <s v="Yes"/>
    <s v="_x000a_​NB-budget matches the FY17 CD Fund table; money is budgeted to task after adoption."/>
    <s v="NMB-07/07/2016"/>
    <s v="_x000a_​NB-take out &quot;CSBG to&quot; in the description of services (copy error). Should Commission on Women be added since the nonprofit works on domestic violence?"/>
    <m/>
    <s v="Item"/>
    <s v="sites/dmf/budget/Lists/NonProfit Tracker"/>
    <x v="0"/>
  </r>
  <r>
    <n v="1"/>
    <s v="L Arche Inc."/>
    <s v="​Residential Services for IDD Adults"/>
    <s v="​Residential services for individuals with intellectual disabilities including intensive, supervised and supportive residential services"/>
    <s v="Disability Services"/>
    <x v="1"/>
    <s v="Jennifer McKinney Acheson"/>
    <s v="General Fund"/>
    <s v="101.456000.53208.0000.0000.M521"/>
    <m/>
    <n v="92098"/>
    <n v="0"/>
    <n v="92098"/>
    <s v="286-10"/>
    <x v="2"/>
    <s v="_x000a_​RFP"/>
    <s v="RFP"/>
    <s v="_x000a_7/1/16 - 6/30/17"/>
    <s v="FY13-14 - $91,186_x000a_FY15 - $92,098"/>
    <s v="FY 2006"/>
    <s v="FY15 - COLA"/>
    <s v="_x000a_No"/>
    <s v="None"/>
    <s v="None"/>
    <s v="Disability Advisory Commission;_x000a_Commission on Aging; _x000a_Community Services Board"/>
    <s v="Adults with intellectual and developmental disabilities residing in group homes, living independently, and those that receive in-home services"/>
    <d v="2016-08-01T13:16:51"/>
    <s v="_x000a_https://arlingtonva.sharepoint.com/sites/dmf/budget/Lists/NonProfit%20Tracker/Attachments/91/L'Arche%20Renewal%20Contract%20No%20%20286-10%20FY16.pdf_x000a_https://arlingtonva.sharepoint.com/sites/dmf/budget/Lists/NonProfit%20Tracker/Attachments/91/286-10%20%20L%20Arche.pdf"/>
    <s v="https://arlingtonva.sharepoint.com/sites/dmf/budget/Lists/NonProfit%20Tracker/Attachments/91/L'Arche%20Renewal%20Contract%20No%20%20286-10%20FY16.pdf"/>
    <s v="https://arlingtonva.sharepoint.com/sites/dmf/budget/Lists/NonProfit%20Tracker/Attachments/91/286-10%20%20L%20Arche.pdf"/>
    <m/>
    <s v="Competitively Bid Contract"/>
    <s v="Yes"/>
    <m/>
    <s v="_x000a_​NB-$0 budget in PSB. Metrics are unknown."/>
    <s v="NMB-07/08/2016"/>
    <s v="_x000a_​NB-ask about the budget ACC."/>
    <s v="_x000a_​The ACCs entered are where the expenses are charged, all budget is currently maintained in 101.456000.53208.0.0.0. The task M521 is used for the electronic health record reporting. Metrics are unknown, to the best of ADSD knowledge, none exist."/>
    <s v="Item"/>
    <s v="sites/dmf/budget/Lists/NonProfit Tracker"/>
    <x v="1"/>
  </r>
  <r>
    <n v="1"/>
    <s v="Leadership Arlington"/>
    <s v="Volunteer Arlington"/>
    <s v="Provision of volunteer management services for Arlington County"/>
    <s v="Civic Engagement/Community Outreach"/>
    <x v="1"/>
    <s v="Anita Friedman"/>
    <s v="General Fund"/>
    <s v="101.437405.51104.0000.0000.0000"/>
    <n v="0"/>
    <n v="241500"/>
    <n v="0"/>
    <n v="241500"/>
    <s v="16-020-RFP"/>
    <x v="2"/>
    <s v="None"/>
    <s v="Dept. Internal Review"/>
    <s v="6/17/16-5/31/19"/>
    <s v="FY16-$75,000 (one-time funding for start-up costs)"/>
    <s v="FY 2016"/>
    <s v="FY17 - funding increased to reflect annual contract costs."/>
    <s v="Yes"/>
    <s v="-website visits_x000a_-volunteers registered_x000a_-new organizations registered_x000a_-opportunities posted_x000a_-number of walk-ins/phone calls_x000a_-number of unique news/media posts_x000a_-number of new targeted campaigns_x000a_-social media growth_x000a_-number of referrals generated online_x000a_-number of fee for service events (and revenue generated)_x000a_-number of workshops/trainings_x000a_-number of participants at all brown bags, events, workshop/trainings_x000a_-number of community events attended_x000a_-new funding generated_x000a_-satisfaction survey results"/>
    <s v="None"/>
    <s v="Volunteer Arlington Advisory Task Force"/>
    <s v="Arlington Community Residents"/>
    <d v="2016-10-06T00:00:00"/>
    <m/>
    <s v="https://arlingtonva.sharepoint.com/sites/dmf/budget/_layouts/15/guestaccess.aspx?guestaccesstoken=pZvRcLOTEXP59f%2bKi2o06LithO6H5q8ZCZCP%2f%2bFHVaU%3d&amp;docid=2_113190903ac1d47a6b79638e92e116e51&amp;rev=1"/>
    <m/>
    <m/>
    <s v="Contract"/>
    <s v="Yes"/>
    <m/>
    <m/>
    <s v="NMB"/>
    <m/>
    <m/>
    <m/>
    <m/>
    <x v="1"/>
  </r>
  <r>
    <n v="1"/>
    <s v="Legal Aid Justice Center  "/>
    <s v="Immigrant Advocacy Center​"/>
    <s v="​Helps low-income immigrant workers and their families build assets and increase self-sufficiency by offering legal assistance and information"/>
    <s v="Legal Services"/>
    <x v="0"/>
    <s v="Rolda Nedd"/>
    <s v="Community Development Fund"/>
    <s v="101.456300.72409.0000.CS17.6DVJ"/>
    <m/>
    <n v="0"/>
    <n v="20000"/>
    <n v="20000"/>
    <m/>
    <x v="0"/>
    <s v="​Applied to the Community Development Fund"/>
    <s v="CDCAC"/>
    <s v="_x000a_7/1/16 - 6/30/17"/>
    <s v="FY08-12 - $20,000_x000a_FY13-16 - $18,000"/>
    <s v="FY 2006"/>
    <s v="_x000a_FY17 organizations receiving less than $20,000 had their funding increased.​"/>
    <s v="Yes"/>
    <s v="# cases opened for legal representation for Arlington residents during evaluation period_x000a_# Arlington residents participating in in-depth seminars_x000a_# cases closed with results in clients favor_x000a_# clients advised and referred to appropriate services_x000a_# of Clients reporting satisfaction/clients surveyed"/>
    <s v="None"/>
    <s v="Community Development Citizens Advisory Commission"/>
    <s v="Immigrant laborers​"/>
    <d v="2016-08-01T12:53:02"/>
    <s v="_x000a_https://arlingtonva.sharepoint.com/sites/dmf/budget/Lists/NonProfit%20Tracker/Attachments/33/LAJC%20-%20CSBG%20FY16.pdf"/>
    <s v="https://arlingtonva.sharepoint.com/sites/dmf/budget/Lists/NonProfit%20Tracker/Attachments/33/LAJC%20-%20CSBG%20FY16.pdf"/>
    <m/>
    <m/>
    <s v="General Fund Grant Agreement"/>
    <s v="Yes"/>
    <s v="Yes"/>
    <s v="_x000a_​NB-budget matches the FY17 CD Fund table; money is budgeted to task after adoption."/>
    <s v="NMB-07/07/2016"/>
    <s v="_x000a_​NB-take out &quot;CSBG to&quot; off the description of services (copy error). Should add that funding switched from CDBG to CSBG in FY 2008 to the funding history."/>
    <m/>
    <s v="Item"/>
    <s v="sites/dmf/budget/Lists/NonProfit Tracker"/>
    <x v="0"/>
  </r>
  <r>
    <n v="1"/>
    <s v="Legal Services of Northern Virginia "/>
    <s v="​Legal Services"/>
    <s v="​Legal assistance funded by Title III-B of the Older Americans Act to provide legal services and outreach to persons aged 60+ in social or economic need"/>
    <s v="Legal Services"/>
    <x v="1"/>
    <s v="Maimoona Bah-Duckenfield"/>
    <s v="Regional Contributions"/>
    <s v="101.456016.91104.0000.0000.0000 101.456016.91104.0000.4000.4041 101.456016.91104.0000.4020.4043 101.456016.91104.0000.4020.4044_x000a_101.456016.91104.0000.4000.0000"/>
    <m/>
    <n v="430455"/>
    <n v="0"/>
    <n v="430455"/>
    <s v="368-10"/>
    <x v="0"/>
    <s v="_x000a_Regional authorized by County Board"/>
    <s v="Regional Contribution"/>
    <s v="_x000a_7/1/16 - 6/30/17"/>
    <s v="​FY13-14 - $426,193_x000a_FY15-16 - $430,455"/>
    <s v="FY 2013"/>
    <s v="FY 15 COLA"/>
    <s v="_x000a_No"/>
    <s v="None"/>
    <s v="None"/>
    <s v="_x000a_​Commission on Aging"/>
    <s v="Arlington residents aged 60+"/>
    <d v="2016-07-28T15:35:29"/>
    <s v="_x000a_https://arlingtonva.sharepoint.com/sites/dmf/budget/Other%20Budget%20Documents/Legal%20Services%20368-10A7.pdf"/>
    <s v="https://arlingtonva.sharepoint.com/sites/dmf/budget/Other%20Budget%20Documents/Legal%20Services%20368-10A7.pdf"/>
    <m/>
    <m/>
    <s v="General Fund Grant Agreement"/>
    <s v="Yes"/>
    <m/>
    <s v="_x000a_​NB-budget matches PSB."/>
    <s v="JWB-7/6"/>
    <m/>
    <m/>
    <s v="Item"/>
    <s v="sites/dmf/budget/Lists/NonProfit Tracker"/>
    <x v="4"/>
  </r>
  <r>
    <n v="1"/>
    <s v="Liberty's Promise"/>
    <s v="Empowering Immigrant Youth​"/>
    <s v="Provides internship and after-school civic engagement program for low-income immigrant youth at Wakefield High School."/>
    <s v="Education/Job Training"/>
    <x v="0"/>
    <s v="Caitlin Jones"/>
    <s v="Community Development Fund"/>
    <s v="206.456300.72405.0000.0642.6DLB​"/>
    <m/>
    <n v="0"/>
    <n v="20000"/>
    <n v="20000"/>
    <m/>
    <x v="0"/>
    <s v="​Applied to the Community Development Fund "/>
    <s v="CDCAC"/>
    <s v="_x000a_7/1/16 - 6/30/17"/>
    <s v="​FY16 - $18,000"/>
    <s v="FY 2016"/>
    <s v="FY17 - non-profits receiving less than $20,000 in CDBG funds in prior years were given an increase for"/>
    <s v="Yes"/>
    <s v="# youth to participate in the Civics and Citizenship after school program_x000a_# youth who successfully complete Civics and Citizenship (6+ sessions)_x000a_# youth who participate in job skills training sessions_x000a_% of students who report feeling better prepared for employment in satisfaction survey_x000a_% of students who report feeling more involved in the community in satisfaction survey_x000a_% of students who report feeling better prepared for college in satisfaction survey_x000a_# youth to complete an internship_x000a_# / % of youth to create a resume/cover letter_x000a_% of internship participants who feel more comfortable in the American workplace_x000a_% of internship participants who better understand the expectations in a work environment_x000a_% of in internship participants who feel more prepared to apply for a job on their own."/>
    <s v="None"/>
    <s v="Community Development Citizens Advisory Commission"/>
    <s v="Immigrant youths, Arlington Public Schools"/>
    <d v="2016-08-01T12:46:25"/>
    <s v="_x000a_https://arlingtonva.sharepoint.com/sites/dmf/budget/Lists/NonProfit%20Tracker/Attachments/21/LIBERTY%20FY16.pdf"/>
    <s v="https://arlingtonva.sharepoint.com/sites/dmf/budget/Lists/NonProfit%20Tracker/Attachments/21/LIBERTY%20FY16.pdf"/>
    <m/>
    <m/>
    <s v="General Fund Grant Agreement"/>
    <s v="Yes"/>
    <s v="Yes"/>
    <s v="_x000a_​NB-budget matches the FY17 CD Fund table; money is budgeted to task after adoption."/>
    <s v="NMB-07/07/2016"/>
    <s v="_x000a_​NB-should we add APS as a stakeholder and parents too?"/>
    <s v="_x000a_​NB-agreement is missing page 23.  That's why I think the metrics in the agreement don't match the tracker."/>
    <s v="Item"/>
    <s v="sites/dmf/budget/Lists/NonProfit Tracker"/>
    <x v="0"/>
  </r>
  <r>
    <n v="1"/>
    <s v="Linden Resources, Inc."/>
    <s v="​Vocational/Habilitation Services"/>
    <s v="​Vocational program for individuals with mental illnesses and intellectual disabilities"/>
    <s v="Disability Services"/>
    <x v="1"/>
    <s v="La Voyce Reid"/>
    <s v="General Fund"/>
    <s v="101.434000.53206.0000.0000.0000_x000a_101.456000.53206.0000.0000.M425_x000a_101.456000.53206.0000.0000.M430_x000a_101.456000.53206.0000.0000.M460_x000a_101.456000.53206.0000.0000.M465"/>
    <m/>
    <n v="379600"/>
    <n v="0"/>
    <n v="379600"/>
    <s v="16-323-5-R"/>
    <x v="1"/>
    <s v="_x000a_​RFP (Rider)"/>
    <s v="RFP"/>
    <s v="_x000a_4/1/16-6/30/17​"/>
    <s v="​FY13-14 - $346,297_x000a_FY15 - $362,054_x000a_FY16 - $379,600"/>
    <s v="FY 2006"/>
    <s v="FY16 - CPI contract"/>
    <s v="Yes"/>
    <s v="-Monthly state performance utilization reports and referral reports_x000a_-quarterly individual service plan progress reports_x000a_-annual outcome measures report_x000a_-critical incident report and internal investigation reports as they occur"/>
    <s v="None"/>
    <s v="Disability Advisory Commission;_x000a_Commission on Aging; _x000a_Community Services Board"/>
    <s v="County residents with intellectual disabilities "/>
    <d v="2016-08-01T13:17:04"/>
    <s v="_x000a_https://arlingtonva.sharepoint.com/sites/dmf/budget/Lists/NonProfit%20Tracker/Attachments/95/16-323-5-R%20%20%20Linden%20Resources%20Rider%20Agreement.pdf"/>
    <s v="https://arlingtonva.sharepoint.com/sites/dmf/budget/Lists/NonProfit%20Tracker/Attachments/95/16-323-5-R%20%20%20Linden%20Resources%20Rider%20Agreement.pdf"/>
    <m/>
    <m/>
    <s v="Rider"/>
    <s v="Yes"/>
    <s v="Yes"/>
    <s v="_x000a_​NB-$0 budget in PSB."/>
    <s v="NMB-07/08/2016"/>
    <s v="_x000a_​NB-metrics start in Fairfax agreement, section 7.3."/>
    <s v="_x000a_​NB-ask about budget location. Dept. Answer - Account codes modified in column H. The ACCs entered are where the expenses are charged, all budget is currently maintained in 101.456000.53206.0.0.0. The tasks listed are used for the electronic health record reporting. Please note that NA 434000 is no longer used, all charges posted to NA 437405 going forward. Also the ACC 101.433500.53211.0000.4440.M320 was a one time task for this vendor to complete a print job, not associated with the agreement and should not be included."/>
    <s v="Item"/>
    <s v="sites/dmf/budget/Lists/NonProfit Tracker"/>
    <x v="1"/>
  </r>
  <r>
    <n v="1"/>
    <s v="Linden Resources, Inc."/>
    <s v="Vocational/Habilitation Services "/>
    <s v="​Vocational/habilitation services for clients with mental illness providing employment opportunities in group and supported environments"/>
    <s v="Disability Services"/>
    <x v="1"/>
    <s v="Jose Campos"/>
    <s v="General Fund"/>
    <s v="101.456000.52155.0000.3300.1430"/>
    <m/>
    <n v="39879"/>
    <n v="0"/>
    <n v="39879"/>
    <s v="335-10-10"/>
    <x v="1"/>
    <s v="(RFP (Rider)"/>
    <s v="RFP"/>
    <s v="_x000a_7/1/16 - 6/30/17"/>
    <s v="FY13 - $39,714_x000a_FY14 - $35,462_x000a_FY15-16 - $39,879"/>
    <s v="Unknown"/>
    <s v="_x000a_Amount was adjusted lower in FY17 due to the transitioning the non-profit ending the services in FY17."/>
    <s v="Yes"/>
    <s v="Program manager s track progress of clients through case management."/>
    <s v="_x000a_​Decreased usage due to less demand of clients."/>
    <s v="_x000a_Community Services Board"/>
    <s v="Community Service Board (CSB), Behavioral Health Division (BHD) clients"/>
    <d v="2016-08-01T12:50:00"/>
    <s v="_x000a_https://arlingtonva.sharepoint.com/sites/dmf/budget/Other%20Budget%20Documents/20160509174321845.pdf"/>
    <s v="https://arlingtonva.sharepoint.com/sites/dmf/budget/Other%20Budget%20Documents/20160509174321845.pdf"/>
    <m/>
    <m/>
    <s v="Contract"/>
    <s v="Yes"/>
    <s v="Yes"/>
    <s v="_x000a_NB-​$0 budget in PSB."/>
    <s v="NMB-7/7/16"/>
    <m/>
    <s v="_x000a_​rider agreement has been requested from purchasing; why are there two lines that sound like they are for the same service?"/>
    <s v="Item"/>
    <s v="sites/dmf/budget/Lists/NonProfit Tracker"/>
    <x v="1"/>
  </r>
  <r>
    <n v="1"/>
    <s v="Literacy Council of Northern Virginia"/>
    <s v="Literacy Programs"/>
    <s v="_x000a_Serves ~1,500 beginning-level English language and literacy adult learners"/>
    <s v="Education/Job Training"/>
    <x v="3"/>
    <s v="Joseph Barksdale"/>
    <s v="Regional Contributions"/>
    <s v="101.456060.91104.0000.0000.0000"/>
    <m/>
    <n v="23457"/>
    <n v="0"/>
    <n v="23457"/>
    <m/>
    <x v="0"/>
    <s v="_x000a_​The Literacy Council sends an annual funding request to the Libraries Department with any supplemental information to support their funding request. The funding request is then approved by the County Board"/>
    <s v="_x000a_​Internal Department Review"/>
    <s v="_x000a_7/1/16 - 6/30/17"/>
    <s v="FY13-14 - $23,225_x000a_FY15-16 - $23,457"/>
    <s v="1970s"/>
    <s v="FY14 - $232 for a standard increase"/>
    <s v="Yes"/>
    <s v="# of participants who attained customer service skills;_x000a_# of participants attained wellness and healthy lifestyles;_x000a_# of students who entered employment; _x000a_# who enrolled in additional education;_x000a_# improved employability  and technology skills; _x000a_# of students with increased involvement in their children's education; _x000a_# of students with increased involvement in community activities; _x000a_# who retained employment and strengthened family."/>
    <s v="None"/>
    <s v="None"/>
    <s v="Citizens who are non-native speakers and their family members."/>
    <d v="2016-07-28T09:45:13"/>
    <s v="_x000a_None"/>
    <m/>
    <m/>
    <m/>
    <s v="Exempt Purchase"/>
    <s v="Yes"/>
    <s v="No"/>
    <s v="_x000a_​NB-budget matches PSB."/>
    <s v="JWB-7/6"/>
    <m/>
    <m/>
    <s v="Item"/>
    <s v="sites/dmf/budget/Lists/NonProfit Tracker"/>
    <x v="4"/>
  </r>
  <r>
    <n v="1"/>
    <s v="Marine Corps Marathon"/>
    <s v="Marine Corps Marathon"/>
    <s v="Marine Corps Marathon is an annual marathon composed of 30,000 runners held in Arlington and Washington D.C.  AED facilitates an annual County event sponsorship along with coordination of in-kind services from many County departments. "/>
    <s v="Other"/>
    <x v="5"/>
    <s v="Emily Cassell"/>
    <s v="Non-Departmental"/>
    <s v="101.434000.91102.0000.0000.0000"/>
    <s v="In-kind services offered from many County departments including AED, DES, ACPD, ACFD and DPR.        "/>
    <n v="55000"/>
    <m/>
    <n v="55000"/>
    <m/>
    <x v="0"/>
    <s v="Marine Corps Marathon staff presents a funding and in-kind services agreement each year."/>
    <s v="AED will compare agreement with the previous year and review with the County Attorney's office. AED determines changes in promotional events, post-race events, sponsorships and other meaningful event changes. Collectively the parties both agree to a set of in-kind services provided by the county. "/>
    <s v="_x000a_7/1/16 - 6/30/17"/>
    <s v="FY11-16- $55,000"/>
    <s v="FY 2006"/>
    <s v="N/A"/>
    <s v="Yes"/>
    <s v="AED tracks hotel average daily rate and occupancy during the event dates to determine the events impact on local tourism. "/>
    <s v="None"/>
    <s v="_x000a_​Economic Development Commission"/>
    <s v="County hotels, local businesses, and event attendees"/>
    <d v="2016-08-15T00:00:00"/>
    <s v="Yes"/>
    <s v="https://arlingtonva.sharepoint.com/sites/dmf/budget/_layouts/15/guestaccess.aspx?guestaccesstoken=ASsp6Ui537xTt1RW%2fDg6KYLZLsgo1uf0RWzxfXC7xn8%3d&amp;docid=2_105092e273999447287fe7f57d8bb54ec&amp;rev=1"/>
    <m/>
    <m/>
    <s v="MOU"/>
    <s v="No"/>
    <m/>
    <s v="Paid out of NON-D"/>
    <s v="JWB-8/8"/>
    <s v="8/8  waiting on funding information"/>
    <m/>
    <m/>
    <m/>
    <x v="3"/>
  </r>
  <r>
    <n v="1"/>
    <s v="Mary Marshall Memorial Scholarship"/>
    <s v="​Mary Marshall Scholarship Fund"/>
    <s v="The Mary Marshall Memorial Scholarship was established by the Arlington County Board in 1994 to honor the memory of Mary Marshall"/>
    <s v="Education/Job Training"/>
    <x v="10"/>
    <s v="Joseph Barksdale"/>
    <s v="Regional Contributions"/>
    <s v="101.456004.91104.0000.0000.0000"/>
    <m/>
    <n v="12600"/>
    <n v="0"/>
    <n v="12600"/>
    <m/>
    <x v="0"/>
    <s v="_x000a_​A funding request is sent to the County Manager's Office for consideration and approval by the County Board."/>
    <s v="_x000a_​Internal Department Review"/>
    <s v="_x000a_7/1/16 - 6/30/17"/>
    <s v="FY12-16 - $12,600"/>
    <s v="FY 1994"/>
    <s v="FY12 - The scholarship fund was adjusted to allow for an additional scholarship recipient and the fund is at its current amount of $12,600 with eight scholarships offered each year"/>
    <s v="Yes"/>
    <s v="The scholarship fund is managed through the Arlington Community Foundation who monitors: _x000a_# of qualified applications they receive annually;_x000a_# of current student grantees who apply for an additional year of scholarship;_x000a_GPA #'s of the scholarship grantees;_x000a_the graduation rate of the scholarship students. The demographics of both the applicants and grantees are also monitored to ensure they both mirror the unique demographic of Arlington County."/>
    <s v="None"/>
    <s v="_x000a_​Arlington Community Foundation"/>
    <s v="Scholarship recipients"/>
    <d v="2016-07-28T09:59:00"/>
    <s v="_x000a_https://arlingtonva.sharepoint.com/sites/dmf/budget/Lists/NonProfit%20Tracker/Attachments/142/Mary%20Marshall%20Scholarship%20Fund%20Agreement%20FY15.pdf"/>
    <s v="https://arlingtonva.sharepoint.com/sites/dmf/budget/Lists/NonProfit%20Tracker/Attachments/142/Mary%20Marshall%20Scholarship%20Fund%20Agreement%20FY15.pdf"/>
    <m/>
    <m/>
    <s v="Memorandum of Understanding"/>
    <s v="No"/>
    <s v="Yes"/>
    <m/>
    <s v="JWB-7/6"/>
    <m/>
    <m/>
    <s v="Item"/>
    <s v="sites/dmf/budget/Lists/NonProfit Tracker"/>
    <x v="4"/>
  </r>
  <r>
    <n v="1"/>
    <s v="MVLE, Inc."/>
    <s v="​Vocational/Habilitation Services"/>
    <s v="​Custodial services and automobile cleaning/detailing services provided to the County with Department of Human Services clients with a primary diagnosis of intellectual and developmental disabilities. Also provides day support and employment services to individuals with intellectual and developmental disabilities."/>
    <s v="Disability Services"/>
    <x v="1"/>
    <s v="La Voyce Reid"/>
    <s v="General Fund"/>
    <s v="101.456000.53206.0000.0000.M425_x000a_101.456000.53206.0000.0000.M465_x000a_101.456000.53206.0000.0000.M460_x000a_101.456000.53206.0000.0000.M430"/>
    <m/>
    <n v="444735"/>
    <n v="0"/>
    <n v="444735"/>
    <s v="16-323-6-R"/>
    <x v="1"/>
    <s v="_x000a_​RFP (Rider)"/>
    <s v="RFP"/>
    <s v="_x000a_​4/1/16-6/30/17"/>
    <s v="​FY13 -14 - $279,079_x000a_FY15 - 16 - $444,735"/>
    <s v="FY 2013"/>
    <s v="FY16 - CPI contract"/>
    <s v="Yes"/>
    <s v="-Monthly state performance utilization reports and referral reports_x000a_-quarterly individual service plan progress reports_x000a_-annual outcome measures report_x000a_-critical incident report and internal investigation reports as they occur"/>
    <s v="None"/>
    <s v="Disability Advisory Commission;_x000a_Commission on Aging; _x000a_Community Services Board"/>
    <s v="County residents with intellectual disabilities"/>
    <d v="2016-08-01T13:17:14"/>
    <s v="_x000a_https://arlingtonva.sharepoint.com/sites/dmf/budget/Lists/NonProfit%20Tracker/Attachments/96/16-323-6-R%20%20%20MVLE%20Rider%20Agreement.pdf"/>
    <s v="https://arlingtonva.sharepoint.com/sites/dmf/budget/Lists/NonProfit%20Tracker/Attachments/96/16-323-6-R%20%20%20MVLE%20Rider%20Agreement.pdf"/>
    <m/>
    <m/>
    <s v="Rider"/>
    <s v="Yes"/>
    <s v="Yes"/>
    <s v="_x000a_NB-$0 budget in PSB."/>
    <s v="NMB-07/11/2016"/>
    <s v="_x000a_​NB-For metrics, see Fairfax agreement under section 7.3 (starts on page 24 of the contract pdf)."/>
    <s v="_x000a_​NB-ask about budget location. Dept. Answer -  The ACCs entered are where the expenses are charged, all budget is currently maintained in 101.456000.53206.0.0.0. The tasks are used for the electronic health record reporting. This one is on a month to month but will be re-bid in July."/>
    <s v="Item"/>
    <s v="sites/dmf/budget/Lists/NonProfit Tracker"/>
    <x v="1"/>
  </r>
  <r>
    <n v="1"/>
    <s v="National Rehabilitation and Rediscovery Foundation"/>
    <s v="​Dance and Movement Workshop"/>
    <s v="Provides dance and movement workshops to Arlington County Residents with mobility and sensory-based disabilities to increase their physical and psychosocial health and recreational opportunities"/>
    <s v="Disability Services"/>
    <x v="7"/>
    <s v="Anthonia Sowho"/>
    <s v="Regional Contributions"/>
    <s v="101.456071.91104.0000.0000.0000"/>
    <m/>
    <n v="11059"/>
    <n v="0"/>
    <n v="11059"/>
    <m/>
    <x v="0"/>
    <s v="Biennial application and request for proposal"/>
    <s v="​Application is reviewed by the Disability Advisory Commission."/>
    <s v="_x000a_7/1/16 - 6/30/17"/>
    <s v="FY10-13 - $10,646_x000a_FY14-16 - $11,059"/>
    <s v="FY 2001"/>
    <s v="_x000a_FY14, general increase for services"/>
    <s v="Yes"/>
    <s v="-Organization must provide 30-32 dance/movement sessions and a combination of 8-10 workshops annually for Arlington County residents with physical and sensory-based disabilities.  _x000a_-Through program evaluations, 90% of participants will report an improvement from the program in at least one of the following categories:  balance and coordination, overall flexibility and mobility, self-confidence, functional independence, community integration especially with mobility issues, social competency skills, group interaction, and cognitive processing skills. _x000a_-Information presentations will be facilitated at public forums and professional conferences with a goal of 4 per year."/>
    <s v="None"/>
    <s v="Disability Advisory Commission"/>
    <s v="Residents with mobility and sensory based disabilities, their family members, the community"/>
    <d v="2016-07-28T14:59:07"/>
    <s v="_x000a_None"/>
    <m/>
    <m/>
    <m/>
    <s v="Exempt Purchase"/>
    <s v="No"/>
    <s v="No"/>
    <s v="_x000a_​NB-budget matches PSB."/>
    <s v="JWB-7/6"/>
    <s v="need agreement, may want to reduce performance metrics"/>
    <m/>
    <s v="Item"/>
    <s v="sites/dmf/budget/Lists/NonProfit Tracker"/>
    <x v="4"/>
  </r>
  <r>
    <n v="1"/>
    <s v="Neighborhood Health"/>
    <s v="​Dental Services"/>
    <s v="Provide dental care for clients for insured Arlington residents aged 3 - 59 for two days a week"/>
    <s v="Health/Counseling Services"/>
    <x v="1"/>
    <s v="Errol Chin-Loy"/>
    <s v="In-Kind Contribution"/>
    <s v="_x000a_​N/A"/>
    <s v="Use of County Space"/>
    <n v="0"/>
    <n v="0"/>
    <n v="0"/>
    <m/>
    <x v="4"/>
    <s v="_x000a_A funding request is sent to department during the budget process._x000a_"/>
    <s v="_x000a_​Board Award"/>
    <s v="_x000a_7/1/16 - 6/30/17"/>
    <s v="N/A"/>
    <s v="N/A"/>
    <s v="_x000a_​None"/>
    <s v="_x000a_No"/>
    <s v="None"/>
    <s v="None"/>
    <s v="None"/>
    <s v="Insured residents aged 3 - 59"/>
    <d v="2016-08-01T12:56:27"/>
    <s v="_x000a_https://arlingtonva.sharepoint.com/sites/dmf/budget/NonProfit%20Agreement%20Library/NeighborhoodHealth-DHS-PHD-MOA.pdf"/>
    <s v="https://arlingtonva.sharepoint.com/sites/dmf/budget/NonProfit%20Agreement%20Library/NeighborhoodHealth-DHS-PHD-MOA.pdf"/>
    <m/>
    <m/>
    <s v="Memorandum of Understanding"/>
    <s v="No"/>
    <s v="No"/>
    <s v="_x000a_​NB-n/a, in-kind contribution."/>
    <s v="NMB-07/08/2016"/>
    <s v="_x000a_​NB-no MOU attached. Don't understand community stakeholder explanation."/>
    <s v="_x000a_​NB-how is this grouped connected to Arlington Free Clinic? it looks like they both provide dental services using DHS space.  Please elaborate on your community stakeholders. Not connected to Arlington Free Clinic, just use DHS space on different days of the week."/>
    <s v="Item"/>
    <s v="sites/dmf/budget/Lists/NonProfit Tracker"/>
    <x v="3"/>
  </r>
  <r>
    <n v="1"/>
    <s v="Northern Virginia Dental Clinic"/>
    <s v="Dental Services"/>
    <s v="Oral health care services for low-income, uninsured and under-served residents in Arlington and Northern Virginia"/>
    <s v="Health/Counseling Services"/>
    <x v="0"/>
    <s v="Rolda Nedd"/>
    <s v="Community Development Fund"/>
    <s v="101.456300.72409.0000.CS17.6DDC"/>
    <m/>
    <n v="0"/>
    <n v="20000"/>
    <n v="20000"/>
    <m/>
    <x v="0"/>
    <s v="​Applied to the Community Development Fund"/>
    <s v="CDCAC"/>
    <s v="_x000a_7/1/16 - 6/30/17"/>
    <s v="​FY15 - $16,000_x000a_FY16 - $0 (did not apply)"/>
    <s v="FY 2015"/>
    <s v="_x000a_FY17 - funding increased for organizations receiving less than $20,000."/>
    <s v="Yes"/>
    <s v="# new patients accepted into the program_x000a_# and % of accepted clients who successfully receive dental care and achieve improved oral health_x000a_# hours expected service from recruited professionals (dentists and hygienists)                      _x000a_% customer service survey completed/client satisfaction            _x000a_Total dollar value of in-kind services or donated goods"/>
    <s v="None"/>
    <s v="Community Development Citizens Advisory Committee"/>
    <s v="Low income persons in need of dental care"/>
    <d v="2016-08-01T12:53:17"/>
    <s v="_x000a_https://arlingtonva.sharepoint.com/sites/dmf/budget/NonProfit%20Agreement%20Library/Northern%20Virginia%20Dental%20Clinic-Dental%20Clinic-CPHD-FY15%20Agreement.docx?d=w5cc2ca1aab32477b8d4b271a5eb5963e_x000a_ "/>
    <s v="https://arlingtonva.sharepoint.com/sites/dmf/budget/NonProfit%20Agreement%20Library/Northern%20Virginia%20Dental%20Clinic-Dental%20Clinic-CPHD-FY15%20Agreement.docx?d=w5cc2ca1aab32477b8d4b271a5eb5963e"/>
    <m/>
    <m/>
    <s v="General Fund Grant Agreement"/>
    <s v="Yes"/>
    <s v="No"/>
    <s v="_x000a_​NB-budget matches the FY17 CD Fund table; money is budgeted to task after adoption."/>
    <s v="NMB-07/07/2016"/>
    <s v="_x000a_​NB-take out &quot;CSBG to&quot; from the description services (copy error). Don't see agreement attached. Check to see if any commissions should be added (Health Systems one maybe)."/>
    <m/>
    <s v="Item"/>
    <s v="sites/dmf/budget/Lists/NonProfit Tracker"/>
    <x v="0"/>
  </r>
  <r>
    <n v="1"/>
    <s v="Northern Virginia Dental Clinic"/>
    <s v="Dental Services"/>
    <s v="​Dental services for low income adults referred by DHS staff"/>
    <s v="Health/Counseling Services"/>
    <x v="1"/>
    <s v="Diane Alvira"/>
    <s v="General Fund"/>
    <s v="101.437405.51108.0000.0000.NVDC"/>
    <m/>
    <n v="25250"/>
    <n v="0"/>
    <n v="25250"/>
    <s v="16-392"/>
    <x v="4"/>
    <s v="A funding request is sent to the department during the budget process. Organization may choose to contact and/or submit a funding request to the County Board."/>
    <s v="_x000a_​Board Award"/>
    <s v="_x000a_7/1/16 - 6/30/17"/>
    <s v="FY13-14 - $35,000_x000a_FY15 - $35,250_x000a_FY16 - $25,250"/>
    <s v="FY 1994"/>
    <s v="FY16 - moved to Fairfax County, while still serving Arlington residents, we are no longer responsible for the same support of rental expenses. Decreased $10,000 for rent, which was not included in the organization's request for funding.  Remaining $25,250 funds dentist's salary."/>
    <s v="Yes"/>
    <s v="Provider makes available 13 dental appointments per month to patients referred by DHS."/>
    <s v="None"/>
    <s v="_x000a_​Economic Development Commission"/>
    <s v="Low-to-moderate income households in need of dental services, uninsured people"/>
    <d v="2016-08-01T12:55:31"/>
    <s v="_x000a_https://arlingtonva.sharepoint.com/sites/dmf/budget/Other%20Budget%20Documents/Northern%20Virginia%20Dental%20Clinic-FY%202013%20Agreement.pdf"/>
    <s v="https://arlingtonva.sharepoint.com/sites/dmf/budget/Other%20Budget%20Documents/Northern%20Virginia%20Dental%20Clinic-FY%202013%20Agreement.pdf"/>
    <m/>
    <m/>
    <s v="Memorandum of Agreement"/>
    <s v="Yes"/>
    <s v="Yes"/>
    <s v="_x000a_​NB-FY17 budget is higher in PSB ($36,100)."/>
    <s v="NMB-07/08/2016"/>
    <s v="_x000a_​NB-no metrics. Purchasing authority is an EP from CY 2012.  Authorized funding level and workload are different than current funding level and workload."/>
    <s v="_x000a_​NB-is this in the purchasing pipeline for review? Dept. Answer - Now MOA with number 16-392. Columns M and N updated. Metrics added, column W updated. This is part of a regional agreement with the Northern Virginia Dental Society, Northern Virginia Dental Clinic, Fairfax Counties and Cities of Alexandria, Fairfax and Falls Church - Agreement attached. Purchasing Authority, column M updated. In FY16 the Clinic moved to Fairfax County, while still serving Arlington residents, we are no longer responsible for the same support of rental expenses."/>
    <s v="Item"/>
    <s v="sites/dmf/budget/Lists/NonProfit Tracker"/>
    <x v="3"/>
  </r>
  <r>
    <n v="1"/>
    <s v="Northern Virginia Family Service (NVFS)"/>
    <s v="​Emergency Needs Grant"/>
    <s v="​Limited financial assistance for Arlington County residents who visit the nonprofit for services"/>
    <s v="Emergency Needs Assistance"/>
    <x v="1"/>
    <s v="Heather Venner"/>
    <s v="General Fund"/>
    <s v="101.437405.51108.ENF.1000.5132"/>
    <m/>
    <n v="8797"/>
    <n v="0"/>
    <n v="8797"/>
    <s v="201-11-1"/>
    <x v="0"/>
    <s v="A funding request is sent to the department during the budget process. Organization may choose to contact and/or submit a funding request to the County Board."/>
    <s v="_x000a_​Board Award"/>
    <s v="_x000a_7/1/16 - 6/30/17"/>
    <s v="FY13-14 - $8,710_x000a_FY15-16 - $8,797"/>
    <s v="FY 2004"/>
    <s v="FY15 - increase of $87 to cover higher cost of providing services"/>
    <s v="Yes"/>
    <s v="# individuals receiving financial assistance"/>
    <s v="None"/>
    <s v="_x000a_​Economic Development Commission"/>
    <s v="Low-to-moderate income households"/>
    <d v="2016-08-01T12:55:45"/>
    <s v="_x000a_https://arlingtonva.sharepoint.com/sites/dmf/budget/Other%20Budget%20Documents/Norther%20Virginia%20Family%20Services,%20Inc.%20Emergency%20Needs%20Grant%20201-11-1%20FY17%20Contract.pdf"/>
    <s v="https://arlingtonva.sharepoint.com/sites/dmf/budget/Other%20Budget%20Documents/Norther%20Virginia%20Family%20Services,%20Inc.%20Emergency%20Needs%20Grant%20201-11-1%20FY17%20Contract.pdf"/>
    <m/>
    <m/>
    <s v="EP"/>
    <s v="Yes"/>
    <m/>
    <s v="_x000a_​NB-budget matches PSB."/>
    <s v="NMB-07/08/2016"/>
    <s v="_x000a_​NB-no metrics provided, contract attached is renewal only."/>
    <s v="_x000a_​NB-why did the budget increase in FY 2015 (increased cost of doing business)? Dept. Answer FY2015 addition - increased cost of doing business; metrics for emergency needs, column W updated. See page 3 of attached agreement."/>
    <s v="Item"/>
    <s v="sites/dmf/budget/Lists/NonProfit Tracker"/>
    <x v="3"/>
  </r>
  <r>
    <n v="1"/>
    <s v="Northern Virginia Family Service (NVFS)"/>
    <s v="​Intervention, Prevention, and Education (IPE) Program"/>
    <s v="Two caseworkers provide community-based services to youth at risk for gang involvement"/>
    <s v="Health/Counseling Services"/>
    <x v="8"/>
    <s v="Robert Vilchez"/>
    <s v="General Fund"/>
    <s v="101.438200.20601.0000.0000.0000​"/>
    <m/>
    <n v="90000"/>
    <n v="0"/>
    <n v="90000"/>
    <s v="745-12 (this was the number in the old system)"/>
    <x v="0"/>
    <s v="_x000a_​The organization began work with Arlington under a federal grant obtained by the Northern Virginia Regional Gang Task Force.  When the grant ran out, the County stepped in and provided one-time funding.  With more lobbying, IPE was included in JDR's base budget. "/>
    <s v="_x000a_​Dept. Internal Review which includes minimum quarterly meetings with the vendor and program staff to review changes in staffing changes in population, new and existing client progress, NVFS also provides a verbal report at bi-monthly Gang Prevention Task Force meetings."/>
    <s v="_x000a_7/1/16 - 6/30/17"/>
    <s v="FY12-16 - $90,000"/>
    <s v="FY 2012"/>
    <s v="N/A"/>
    <s v="_x000a_No"/>
    <s v="None"/>
    <s v="_x000a_​Increase in funding will be sought to cover rising personnel and non-personnel expenses."/>
    <s v="Arlington Gang Prevention Task Force_x000a_Northern Virginia Regional Gang Task Force"/>
    <s v="Low income families (parents, children, teens) in needy areas, especially at west end of Columbia Pike"/>
    <d v="2016-08-01T10:06:03"/>
    <s v="_x000a_https://arlingtonva.sharepoint.com/sites/dmf/budget/Other%20Budget%20Documents/359-10%20FY17%20Contract%20Renewal%20Notice.pdf"/>
    <m/>
    <m/>
    <m/>
    <s v="None"/>
    <s v="Yes"/>
    <s v="No"/>
    <s v="_x000a_$0 budgeted in FY17 in PSB."/>
    <s v="NMB-07/07/16"/>
    <s v="_x000a_​NB-Type of Agreement fieldis empty. Purchasing authority lists an old agreement number. Need to check with purchasing about what type of agreement is in place for this work. Need to clean up funding history explanation. Community stakeholder filed should be condensed, currently reads like an impact statement (maybe add that info to the description of services area instead)."/>
    <s v="_x000a_​NB-Is nonprofit name actually Northern Virginia Family Services versus Northern Virginia Family (yes).  Any additional information about the purchasing agreement used to procure these services.  What steps are involved in the dept. internal review process? Metrics field says this info will be added later, do they have that info now? There is no budget in the ACC provided, can you clarify the funding source for this nonprofit?"/>
    <s v="Item"/>
    <s v="sites/dmf/budget/Lists/NonProfit Tracker"/>
    <x v="3"/>
  </r>
  <r>
    <n v="1"/>
    <s v="Northern Virginia Family Service (NVFS)"/>
    <s v="​Training Futures"/>
    <s v="Administers six-month program that teaches job skills and offers post-secondary education credentials to economically disadvantaged, unemployed, or underemployed, adults"/>
    <s v="Education/Job Training"/>
    <x v="0"/>
    <s v="Rolda Nedd"/>
    <s v="Community Development Fund"/>
    <s v="206.456300.72405.0000.0642.6KNV"/>
    <m/>
    <n v="0"/>
    <n v="20000"/>
    <n v="20000"/>
    <m/>
    <x v="0"/>
    <s v="​Applied to the Community Development Fund"/>
    <s v="CDCAC"/>
    <s v="_x000a_7/1/16 - 6/30/17"/>
    <s v="FY15-16 - $18,000"/>
    <s v="FY 2010"/>
    <s v="FY17 - additional funds were given to agencies who requested more than $20K, but who have received less than $20,000 for a period of years."/>
    <s v="Yes"/>
    <s v="# new participants enrolled in program_x000a_# participants who complete training_x000a_# participants who secure and maintain employment for 90+ days _x000a_# participants who experience wage gain within 3 months of graduation._x000a_# participants who will obtain college credit_x000a_% completion of customer service surveys completed/client satisfaction_x000a_Average wage at placement"/>
    <s v="None"/>
    <s v="Community Development Citizens Advisory Commission"/>
    <s v="Low-to-moderate income persons with limited income potential"/>
    <d v="2016-08-01T12:12:42"/>
    <s v="_x000a_https://arlingtonva.sharepoint.com/sites/dmf/budget/Lists/NonProfit%20Tracker/Attachments/16/NVFS%20-%20training%20futures.pdf"/>
    <s v="https://arlingtonva.sharepoint.com/sites/dmf/budget/Lists/NonProfit%20Tracker/Attachments/16/NVFS%20-%20training%20futures.pdf"/>
    <m/>
    <m/>
    <s v="General Fund Grant Agreement"/>
    <s v="Yes"/>
    <s v="Yes"/>
    <s v="_x000a_​NB-budget matches the FY17 CD Fund table; money is budgeted to task after adoption."/>
    <s v="NMB-07/07/2016"/>
    <s v="_x000a_​NB-funding history only goes bak to FY 2015, but the group originally got funding in FY 2010. Check CD fund table for history. Explanation for lasting funding increase is a bit confusing. Community stakeholders are listed as low and moderate income persons with limited income potential.  why is it limited (due to education, skill sets, job experience)? How does contrast with high -potential adults in the program description services."/>
    <s v="_x000a_On funding history question - From FY 2010 to Fy 2014 NVFS Training Futures was funded through other funding sources. Training is targeted and entry level jobs, clerical keep high potential adult."/>
    <s v="Item"/>
    <s v="sites/dmf/budget/Lists/NonProfit Tracker"/>
    <x v="0"/>
  </r>
  <r>
    <n v="1"/>
    <s v="Northern Virginia Family Service (NVFS)"/>
    <s v="Hispanic Committee Grant"/>
    <s v="​Information and referral, employment, legal, housing, translation/interpretation, social and support services to the Spanish-speaking residents of Arlington County"/>
    <s v="Legal Services"/>
    <x v="1"/>
    <s v="Heather Venner"/>
    <s v="Regional Contributions"/>
    <s v="101.456013.91104.0000.0000.0000"/>
    <m/>
    <n v="295626"/>
    <n v="0"/>
    <n v="295626"/>
    <s v="229-11"/>
    <x v="0"/>
    <s v="A funding request is sent to the department during the budget process. Organization may choose to contact and/or submit a funding request to the County Board."/>
    <s v="Regional Contribution"/>
    <s v="_x000a_7/1/16 - 6/30/17"/>
    <s v="FY2013 - $292,699;_x000a_FY2014 - $292,699;_x000a_FY2015 - $295,626;_x000a_FY2016 - $295,626_x000a_"/>
    <s v="FY 1999"/>
    <s v="FY15 - $2,927 to continue services"/>
    <s v="Yes"/>
    <s v="% of clients served who access one or more services after help with information and referral_x000a_# / % of clients who remain financially stable after six months;_x000a_# / % of people who receive financial literacy who achieve their financial goals;_x000a_similar goals listed for employment and legal service offerings."/>
    <s v="None"/>
    <s v="None"/>
    <s v="Arlington's households in need of services or referrals, emphasis on services in the Spanish language"/>
    <d v="2016-07-28T15:33:20"/>
    <s v="_x000a_https://arlingtonva.sharepoint.com/sites/dmf/budget/Other%20Budget%20Documents/Norther%20Virginia%20Family%20Services,%20Inc.%20Hispanic%20Committee%20Grant%20229-11%20FY17%20Contract.pdf"/>
    <s v="https://arlingtonva.sharepoint.com/sites/dmf/budget/Other%20Budget%20Documents/Norther%20Virginia%20Family%20Services,%20Inc.%20Hispanic%20Committee%20Grant%20229-11%20FY17%20Contract.pdf"/>
    <m/>
    <m/>
    <s v="General Fund Grant Agreement"/>
    <s v="Yes"/>
    <s v="Yes"/>
    <s v="_x000a_​NB-budget matches PSB."/>
    <s v="JWB-7/6"/>
    <s v="_x000a_​NB-contract renewal attached only, no metrics provided."/>
    <m/>
    <s v="Item"/>
    <s v="sites/dmf/budget/Lists/NonProfit Tracker"/>
    <x v="4"/>
  </r>
  <r>
    <n v="1"/>
    <s v="Northern Virginia Family Service (NVFS)"/>
    <s v="Money Management​"/>
    <s v="​Assistance with tracking and paying bills for seniors no longer able to do so for themselves due to disabling illnesses"/>
    <s v="Senior Services"/>
    <x v="1"/>
    <s v="Maimoona Bah-Duckenfield"/>
    <s v="General Fund"/>
    <s v="101.437405.53101.AAAP.4000.4027 101.437405.53101.AAAP.4020.4027 101.437405.53102.AAAP.4000.4027 101.437405.53102.AAAP.4020.4027​"/>
    <m/>
    <n v="37610"/>
    <n v="0"/>
    <n v="37610"/>
    <s v="244-11"/>
    <x v="0"/>
    <s v="A request is sent to the County Board during the budget process."/>
    <s v="_x000a_​Board Award"/>
    <s v="_x000a_7/1/16 - 6/30/17"/>
    <s v="​FY13-14 - $37,238_x000a_FY15-16 - $37,610"/>
    <s v="FY 2007"/>
    <s v="FY15 - COLA ​"/>
    <s v="_x000a_No"/>
    <s v="None"/>
    <s v="None"/>
    <s v="_x000a_​Commission on Aging"/>
    <s v="Residents aged 60+ who need subsidized bill paying services"/>
    <d v="2016-08-01T13:17:58"/>
    <s v="_x000a_https://arlingtonva.sharepoint.com/sites/dmf/budget/Lists/NonProfit%20Tracker/Attachments/101/244-11%20Contract%20Renewal%20Notice%20FY17.pdf"/>
    <s v="https://arlingtonva.sharepoint.com/sites/dmf/budget/Lists/NonProfit%20Tracker/Attachments/101/244-11%20Contract%20Renewal%20Notice%20FY17.pdf"/>
    <m/>
    <m/>
    <s v="General Fund Grant Agreement"/>
    <s v="Yes"/>
    <s v="Yes"/>
    <s v="_x000a_NB-$0 budget in PSB."/>
    <s v="NMB-07/11/2016"/>
    <s v="_x000a_​Nb-type of agreement lists County Board. Contract renewal attached only, no metrics provided."/>
    <s v="_x000a_​NB-ask about budget location. Ask about FY 2015 budget increase. Dept. Answer - Account codes modified in column H. All budget is in 101.437405.53104.0.0.4027. We are no longer using NA 434000, all charges moving forward will be posted to NA 437405._x000a_Column N adjusted."/>
    <s v="Item"/>
    <s v="sites/dmf/budget/Lists/NonProfit Tracker"/>
    <x v="3"/>
  </r>
  <r>
    <n v="1"/>
    <s v="Northern Virginia Family Service (NVFS)"/>
    <s v="Healthy Families Arlington Program​"/>
    <s v="​Promotes health, early stimulation, and nurturing of children ages 0-5 in families at risk of poor outcomes through home visitation as an effort to prevent child abuse and neglect"/>
    <s v="Health/Counseling Services"/>
    <x v="1"/>
    <s v="Tabitha Kelly"/>
    <s v="General Fund"/>
    <s v="101.438200.56001.0000.4B02.0000"/>
    <m/>
    <n v="323535"/>
    <n v="0"/>
    <n v="323535"/>
    <s v="359-10"/>
    <x v="1"/>
    <s v="RFP (Rider)"/>
    <s v="RFP"/>
    <s v="_x000a_7/1/16 - 6/30/17"/>
    <s v="​FY13-14 - $251,942_x000a_FY15 - $314,051_x000a_FY16 - $320,332"/>
    <s v="FY 2006"/>
    <s v="FY17 - CPI Increase"/>
    <s v="_x000a_No"/>
    <s v="None"/>
    <s v="None"/>
    <s v="None"/>
    <s v="Children aged 0-5"/>
    <d v="2016-08-01T13:27:07"/>
    <s v="_x000a_https://arlingtonva.sharepoint.com/sites/dmf/budget/Other%20Budget%20Documents/359-10%20FY17%20Contract%20Renewal%20Notice.pdf"/>
    <s v="https://arlingtonva.sharepoint.com/sites/dmf/budget/Other%20Budget%20Documents/359-10%20FY17%20Contract%20Renewal%20Notice.pdf"/>
    <m/>
    <m/>
    <s v="Rider"/>
    <s v="Yes"/>
    <s v="Yes"/>
    <s v="_x000a_NB-budget matches PSB."/>
    <s v="NMB-7/7/16"/>
    <s v="_x000a_​NB-can't open contract attachment.  Purchasing authority is listed s a contract number but type of agreement says General Fund Grant Agreement. Double-check to see if this is right. No metrics listed, check the contract."/>
    <s v="_x000a_Can't open contract, please resend via email. Purchasing authority and type of agreement appear inconsistent, please explain. Can't see metrics. Need to confirm whether there are any relevant commissions. Dept. answers -  Contract renewal document saved in SharePoint, please try again. Type of agreement updated to Rider Agreement, column N updated._x000a_No metrics available as the initial contract in not available, please ask Purchasing._x000a_No relevant commissions."/>
    <s v="Item"/>
    <s v="sites/dmf/budget/Lists/NonProfit Tracker"/>
    <x v="1"/>
  </r>
  <r>
    <n v="1"/>
    <s v="Northern Virginia Family Service (NVFS)"/>
    <s v="Early Head Start Program​"/>
    <s v="​Promotes healthy prenatal outcomes, enhances the development of very young children, and promotes healthy family functioning for children ages 4 weeks to 3 years old"/>
    <s v="Health/Counseling Services"/>
    <x v="1"/>
    <s v="Tabitha Kelly"/>
    <s v="General Fund"/>
    <s v="101.438200.56102.0000.4603.0000"/>
    <m/>
    <n v="28122"/>
    <n v="0"/>
    <n v="28122"/>
    <m/>
    <x v="0"/>
    <s v="_x000a_None_x000a_ "/>
    <s v="_x000a_​Internal Department Review"/>
    <s v="_x000a_7/1/16 - 6/30/17"/>
    <s v="FY13-14 - $27,028_x000a_FY15 - $27,298_x000a_FY16 - $27,844"/>
    <s v="FY 2004"/>
    <s v="FY17 - CPI Increase"/>
    <s v="_x000a_No"/>
    <s v="The center is required to meet the following criteria:  Head Start Performance Standards, Council of Accreditation of Agencies Serving Children and Families, Commonwealth of Virginia Minimum Standards for Licensed Child Care Standards and Arlington County child care licensing standards."/>
    <s v="None"/>
    <s v="None"/>
    <s v="Arlington children and families"/>
    <d v="2016-08-01T12:04:17"/>
    <s v="_x000a_https://arlingtonva.sharepoint.com/sites/dmf/budget/Other%20Budget%20Documents/NVFS%20Early%20Head%20Start.pdf"/>
    <s v="https://arlingtonva.sharepoint.com/sites/dmf/budget/Other%20Budget%20Documents/NVFS%20Early%20Head%20Start.pdf"/>
    <m/>
    <m/>
    <s v="Standard Form Agreement"/>
    <s v="Yes"/>
    <s v="Yes"/>
    <s v="_x000a_​NB-budget matches PSB."/>
    <s v="NMB-7/7/2016"/>
    <s v="_x000a_​NB-can't open agreement attachment."/>
    <m/>
    <s v="Item"/>
    <s v="sites/dmf/budget/Lists/NonProfit Tracker"/>
    <x v="1"/>
  </r>
  <r>
    <n v="1"/>
    <s v="Northern Virginia Resource Center for the Deaf and Hard of Hearing"/>
    <s v="Case Management​"/>
    <s v="Provides information and referral, case management, advocacy, and education services to individuals in the Northern Virginia metropolitan area who are deaf and hard of hearing"/>
    <s v="Disability Services"/>
    <x v="7"/>
    <s v="Anthonia Sowho"/>
    <s v="Regional Contributions"/>
    <s v="101.456064.91104.0000.0000.0000"/>
    <m/>
    <n v="48354"/>
    <n v="0"/>
    <n v="48354"/>
    <m/>
    <x v="0"/>
    <s v="_x000a_Biennial application and request for proposal."/>
    <s v="​Application is reviewed by the Disability Advisory Commission."/>
    <s v="_x000a_7/1/16 - 6/30/17"/>
    <s v="FY10 - $48,426_x000a_FY11-12 - $47,942_x000a_FY13-16 - $48,354"/>
    <s v="FY 1992"/>
    <s v="FY13 - General service funding increase"/>
    <s v="Yes"/>
    <s v="Part-time outreach specialist provides a minimum of 16 hours per week; _x000a_# of information and education presentations at County non-profit, social service, government organizations, and County meetings.;_x000a_NVRC's will continue its extensive email and newsletter services;_x000a_NVRC must allocate funds for development of a program serving non-English speakers with hearing loss and to emergency preparedness issues."/>
    <s v="None"/>
    <s v="Disability Advisory Commission"/>
    <s v="The community, persons with disabilities; specifically persons with hearing impairments and their families"/>
    <d v="2016-07-28T08:51:31"/>
    <s v="_x000a_None"/>
    <m/>
    <m/>
    <m/>
    <s v="Exempt Purchase"/>
    <s v="No"/>
    <s v="No"/>
    <s v="_x000a_​NB-budget matches PSB under regionals."/>
    <s v="JWB-7/6"/>
    <m/>
    <s v="_x000a_Need agreement to attach "/>
    <s v="Item"/>
    <s v="sites/dmf/budget/Lists/NonProfit Tracker"/>
    <x v="4"/>
  </r>
  <r>
    <n v="1"/>
    <s v="NOVASalud"/>
    <s v="​HIV/AIDS and STI Education"/>
    <s v="Provide HIV/AIDS and Sexually Transmitted Infections prevention education, via the &quot;Face to Face&quot; program, in Arlington Public Schools (APS)"/>
    <s v="Health/Counseling Services"/>
    <x v="1"/>
    <s v="Errol Chin-Loy"/>
    <s v="General Fund"/>
    <s v="101.437405.55110.0000.1000.0000"/>
    <m/>
    <n v="0"/>
    <n v="25000"/>
    <n v="25000"/>
    <s v="16-045-X"/>
    <x v="3"/>
    <s v="A funding request is sent to department and/or County Board during the budget process."/>
    <s v="_x000a_​Board Award"/>
    <s v="_x000a_7/1/16 - 6/30/17"/>
    <s v="FY16 - $25,000"/>
    <s v="FY 2016"/>
    <s v="N/A"/>
    <s v="Yes"/>
    <s v="The contractor submits quarterly reports related to the performance criteria (which are listed from Page 8 - 11 of the contract):_x000a_ 1. Quarterly results for each performance criteria_x000a_ 2. Cumulative Results per criteria"/>
    <s v="None"/>
    <s v="None"/>
    <s v="Residents, Arlington Public Schools"/>
    <d v="2016-08-01T12:56:22"/>
    <s v="_x000a_Original Contract:https://arlingtonva.sharepoint.com/sites/dmf/budget/NonProfit%20Agreement%20Library/NOVASalud-PHD-DHS-%2016-045-X.pdf_x000a_Contract Renewal:https://arlingtonva.sharepoint.com/sites/dmf/budget/Lists/NonProfit%20Tracker/Attachments/61/16-045-X%20FY17%20Contract%20Renewal_AmendmentNo.1.pdf"/>
    <s v="https://arlingtonva.sharepoint.com/sites/dmf/budget/NonProfit%20Agreement%20Library/NOVASalud-PHD-DHS-%2016-045-X.pdf"/>
    <s v="https://arlingtonva.sharepoint.com/sites/dmf/budget/Lists/NonProfit%20Tracker/Attachments/61/16-045-X%20FY17%20Contract%20Renewal_AmendmentNo.1.pdf"/>
    <m/>
    <s v="Sole Source"/>
    <s v="Yes"/>
    <s v="Yes"/>
    <s v="_x000a_​$0 budget in PSB. DHS using savings in base budget to accommodate request."/>
    <s v="NMB/07/08/2016"/>
    <s v="_x000a_​NB-contract renewal attached only, no metrics to see. Metric column has same info as Arl Pediatric Center.  Check to see if this a typo. Purchasing authority says Sole Source, but should this be a general fund grant agreement instead since the Board specifically chose to budget these funds?"/>
    <s v="_x000a_​NB-Metric column has same info as Arl Pediatric Center.  Check to see if this a typo. No, both are the same."/>
    <s v="Item"/>
    <s v="sites/dmf/budget/Lists/NonProfit Tracker"/>
    <x v="3"/>
  </r>
  <r>
    <n v="1"/>
    <s v="Offender Aid &amp; Restoration (OAR)"/>
    <s v="​Offender Aid &amp; Restoration (OAR)"/>
    <s v="​Community-based corrections and rehabilitation services to adult offenders and ex-offenders as well as community service placement and supervision for juveniles and adults"/>
    <s v="Health/Counseling Services"/>
    <x v="9"/>
    <s v="Patti Richards"/>
    <s v="Regional Contributions"/>
    <s v="101.456022.91104.0000.0000.0000"/>
    <m/>
    <n v="456145"/>
    <n v="0"/>
    <n v="456145"/>
    <s v="Exempt Purchase"/>
    <x v="0"/>
    <s v="_x000a_A funding request is sent to department and the County Board during the budget process._x000a_"/>
    <s v="_x000a_​Internal Department Review"/>
    <s v="_x000a_7/1/16 - 6/30/17"/>
    <s v="FY09-12 - $416,187_x000a_FY13-14 - $414,005_x000a_FY15-16 - $456,145"/>
    <s v="FY 1994"/>
    <s v="FY15 -  the County Board added an Increase of 42,140 to support an increase in program demand"/>
    <s v="_x000a_No"/>
    <s v="None"/>
    <s v="None"/>
    <s v="None"/>
    <s v="Current offenders, ex-offenders, their families and the community as a whole"/>
    <d v="2016-08-01T12:53:22"/>
    <s v="_x000a_None"/>
    <m/>
    <m/>
    <m/>
    <s v="None"/>
    <s v="Yes"/>
    <s v="No"/>
    <s v="_x000a_​FY17 PSB budget is $465,154."/>
    <s v="JWB-7/6"/>
    <m/>
    <s v="_x000a_Needs performance metrics and agreement, needs lobbying efforts"/>
    <s v="Item"/>
    <s v="sites/dmf/budget/Lists/NonProfit Tracker"/>
    <x v="4"/>
  </r>
  <r>
    <n v="1"/>
    <s v="Offender Aid &amp; Restoration (OAR)"/>
    <s v="​Returning Citizens Employment Program (RCEP)"/>
    <s v="​Provide employment support to individuals pre-release (while they are still incarcerated) and post-release (within the first year after incarceration)"/>
    <s v="Education/Job Training"/>
    <x v="0"/>
    <s v="Caitlin Jones"/>
    <s v="Community Development Fund"/>
    <s v="206.456300.72405.0000.0642.C180"/>
    <s v="Use of County Space"/>
    <n v="0"/>
    <n v="25000"/>
    <n v="25000"/>
    <m/>
    <x v="0"/>
    <s v="​Applied to the Community Development Fund"/>
    <s v="CDCAC"/>
    <s v="_x000a_7/1/16 - 6/30/17"/>
    <s v="FY10-11 - $20,000_x000a_FY12 - $24,042_x000a_FY13 - $31,000_x000a_FY14 - $0 (did not apply)_x000a_FY15-16 - $20,000"/>
    <s v="FY 2008"/>
    <s v="FY15 - More applications than available funding, so funding was reduced &amp; switched from CSBG to CDBG"/>
    <s v="Yes"/>
    <s v="# clients enrolled in the program_x000a_# clients who take employment-focused courses in ACDF_x000a_# clients who secure employment as a result of participating in the program_x000a_% of clients satisfied with the program"/>
    <s v="None"/>
    <s v="Community Development Citizens Advisory Committee"/>
    <s v="Current offenders, ex-offenders, their families and the community as a whole"/>
    <d v="2016-08-01T11:19:49"/>
    <s v="https://arlingtonva.sharepoint.com/sites/dmf/budget/Lists/NonProfit%20Tracker/Attachments/11/OAR%20FY16.pdf_x000a_ "/>
    <s v="https://arlingtonva.sharepoint.com/sites/dmf/budget/Lists/NonProfit%20Tracker/Attachments/11/OAR%20FY16.pdf"/>
    <m/>
    <m/>
    <s v="General Fund Grant Agreement"/>
    <s v="Yes"/>
    <s v="Yes"/>
    <s v="_x000a_​NB-budget matches the FY17 CD Fund table; money is budgeted to task after adoption."/>
    <s v="NMB-07/07/2016"/>
    <s v="_x000a_​NB-need to follow-up on OAR space in CSW. May need to change wording for FY 2014 under the funding history. Metrics in agreement are slightly different than the tracker. Have they recently been updated? What is ACDF3, is that the Jail? Community stakeholders reads like an impact statement."/>
    <s v="_x000a_for funding history in FY 2014- say application was not received.  ; switch organizations that serve ex-offenders into stakeholders column; for commissions see workforce investment board;  faith community, business community"/>
    <s v="Item"/>
    <s v="sites/dmf/budget/Lists/NonProfit Tracker"/>
    <x v="0"/>
  </r>
  <r>
    <n v="1"/>
    <s v="Offender Aid &amp; Restoration (OAR)"/>
    <s v="Skills Program"/>
    <s v="Trains inmates to become productive and responsible citizens. The curriculum focuses on technical and career skills to improve a person's employability and work habits for successful employment"/>
    <s v="Education/Job Training"/>
    <x v="9"/>
    <s v="Patti Richards"/>
    <s v="In-Kind Contribution"/>
    <s v="799 434100 22301 0000 0000 8042"/>
    <m/>
    <n v="0"/>
    <n v="0"/>
    <n v="0"/>
    <s v="Exempt Purchase"/>
    <x v="0"/>
    <s v="Organization contacts department staff directly"/>
    <s v="_x000a_​Internal Department Review"/>
    <s v="_x000a_7/1/16 - 6/30/17"/>
    <s v="N/A"/>
    <s v="FY 2010"/>
    <s v="N/A"/>
    <s v="_x000a_No"/>
    <s v="None"/>
    <s v="None"/>
    <s v="None"/>
    <s v="Inmates"/>
    <d v="2016-08-01T12:53:13"/>
    <s v="_x000a__x000a__x000a__x000a_https://arlingtonva.sharepoint.com/sites/dmf/budget/Lists/NonProfit%20Tracker/Attachments/11/OAR%20FY16.pdf"/>
    <s v="https://arlingtonva.sharepoint.com/sites/dmf/budget/Lists/NonProfit%20Tracker/Attachments/11/OAR%20FY16.pdf"/>
    <m/>
    <m/>
    <s v="General Fund Grant Agreement"/>
    <s v="Yes"/>
    <s v="No"/>
    <s v="_x000a_​NB-trust &amp; agency account-not budgeted."/>
    <s v="NMB-07/11/2016"/>
    <m/>
    <s v="_x000a_​NB-how much is spent annually for these services?  SIther any formal agreement? if so, what type? What about metrics?"/>
    <s v="Item"/>
    <s v="sites/dmf/budget/Lists/NonProfit Tracker"/>
    <x v="2"/>
  </r>
  <r>
    <n v="1"/>
    <s v="Phoenix Bikes "/>
    <s v="​Phoenix Bikes"/>
    <s v="​Educate youth in bike maintenance and repair, promote bicycling in the county, and build the community"/>
    <s v="Recreation"/>
    <x v="2"/>
    <s v="Laura Lazour"/>
    <s v="General Fund"/>
    <s v="101.457300.88110.0000.0000.0000"/>
    <s v="Use of County Space"/>
    <n v="8000"/>
    <n v="0"/>
    <n v="8000"/>
    <m/>
    <x v="0"/>
    <s v="_x000a_​Lobbied the Board for funding in FY 2008.   Original name of the program was Community Spokes."/>
    <s v="Board Award"/>
    <s v="_x000a_7/1/16 - 6/30/17"/>
    <s v="FY10-16 - $8,000"/>
    <s v="FY 2008"/>
    <s v="N/A"/>
    <s v="_x000a_No"/>
    <s v="None"/>
    <s v="None"/>
    <s v="_x000a_Parks and Recreation Commission"/>
    <s v="County Youth and the  Bicycling Community"/>
    <d v="2016-07-28T10:11:01"/>
    <s v="_x000a_https://arlingtonva-my.sharepoint.com/personal/rschmitt_arlingtonva_us/Documents/Non-Profit%20Tracker%20Support/MOU%20Phoenix%20Bikes%20-%20Signed%202014.pdf"/>
    <s v="https://arlingtonva-my.sharepoint.com/personal/rschmitt_arlingtonva_us/Documents/Non-Profit%20Tracker%20Support/MOU%20Phoenix%20Bikes%20-%20Signed%202014.pdf"/>
    <m/>
    <m/>
    <s v="Memorandum of Understanding"/>
    <s v="Yes"/>
    <s v="Yes"/>
    <s v="_x000a_​NB-FY17 PSB budget is $7,950."/>
    <s v="JWB-7/6"/>
    <s v="_x000a_Original MOA signed by SPREC Director. Non-profit has grown since then and a new MOA signed by County Manager is needed. "/>
    <m/>
    <s v="Item"/>
    <s v="sites/dmf/budget/Lists/NonProfit Tracker"/>
    <x v="3"/>
  </r>
  <r>
    <n v="1"/>
    <s v="Phoenix Houses of the Mid-Atlantic (Former Vanguard)"/>
    <s v="​Transitional Residential Substance Abuse Services/Other Facilities"/>
    <s v="​Phoenix House: Residential substance abuse treatment program focusing on male clients with chronic addictions and  a host of related server problems.  _x000a_Nuevo Dia:  Residential and transitional substance abuse treatment program for monolingual Spanish-speaking adults._x000a_Demeter House: Residential substance abuse treatment program focusing on women, including those who are  pregnant, have custody of their children or the ability to regain custody following successful treatment."/>
    <s v="Health/Counseling Services"/>
    <x v="1"/>
    <s v="Joe Bullock"/>
    <s v="General Fund"/>
    <s v="101.456000.52205.0000.4302.3521_x000a_101.456000.52205.0000.1000.3521_x000a_101.456000.52205.0000.4307.3521_x000a_101.456000.52205.0000.4300.3521_x000a_101.456000.52205.0000.4304.3521"/>
    <m/>
    <n v="650326"/>
    <n v="0"/>
    <n v="650326"/>
    <s v="110-11-1"/>
    <x v="2"/>
    <s v="_x000a_​RFP"/>
    <s v="RFP"/>
    <s v="_x000a_7/1/16 - 6/30/17"/>
    <s v="FY13-14 - $682,104_x000a_FY15 - $671,975_x000a_FY16 - $643,887"/>
    <s v="FY 2013"/>
    <s v="FY17 - CPI increase"/>
    <s v="Yes"/>
    <s v="Clinicians monitor process of clients and ensure facilities meet County standards."/>
    <s v="None"/>
    <s v="_x000a_Community Services Board"/>
    <s v="Community Service Board (CSB), Behavioral Health Division (BHD) clients"/>
    <d v="2016-08-01T12:50:15"/>
    <s v="_x000a_https://arlingtonva.sharepoint.com/sites/dmf/budget/Lists/NonProfit%20Tracker/Attachments/29/110-11-1_16.pdf"/>
    <s v="https://arlingtonva.sharepoint.com/sites/dmf/budget/Lists/NonProfit%20Tracker/Attachments/29/110-11-1_16.pdf"/>
    <m/>
    <m/>
    <s v="Competitively Bid Contract"/>
    <s v="Yes"/>
    <s v="Yes"/>
    <s v="_x000a_​NB-FY17 PSB budget lines only add up to $649,745."/>
    <s v="NMB-07/08/2016"/>
    <s v="_x000a_​NB-nonprofit program name and program descriptions are reversed in the spreadsheet. Probably also need to be trimmed down a bit (7/6/16). May need to split this one into three entried for three different programs.  Last funding increase explanation does not make sense. Notice of renewal is attached, not full agreement. No vendor metrics, but clinician monitor patient progress."/>
    <s v="_x000a_​NMB-check on budget. Dept. answer - Last time funding amount adjusted has been modified. Additional codes have been added. It is one organization but 3 different programs under the same contract. Splitting into separate lines would be artificial, as funds can be routed from one program into another depending on yearly demand. Instead it is more meaningful to look at the budget as a block with multiple funding streams. The programs administered are Demeter, Nuevo Dia, and Phoenix. Independence House is under a separate contract, with a specific budget. As such, I split it out. No other relevant commissions."/>
    <s v="Item"/>
    <s v="sites/dmf/budget/Lists/NonProfit Tracker"/>
    <x v="1"/>
  </r>
  <r>
    <n v="1"/>
    <s v="Phoenix Houses of the Mid-Atlantic (Former Vanguard)"/>
    <s v="​Transitional Residential Substance Abuse Services/Independence House"/>
    <s v="Independence House: Transitional/residential  substance abuse services program which helps prepare clients to re-enter the  world. For men and women in the early stages of recovery who have just  completed a primary residential treatment program."/>
    <s v="Health/Counseling Services"/>
    <x v="1"/>
    <s v="Joe Bullock"/>
    <s v="General Fund"/>
    <s v="101.456000.52205.0000.1000.3551 101.456000.52205.0000.3300.3551            "/>
    <m/>
    <n v="229048"/>
    <n v="0"/>
    <n v="229048"/>
    <s v="714-12"/>
    <x v="2"/>
    <s v="_x000a_​RFP"/>
    <s v="RFP"/>
    <s v="_x000a_7/1/16 - 6/30/17"/>
    <s v="​FY13-16 - $229,048"/>
    <s v="FY 2013"/>
    <s v="_x000a_​N/A"/>
    <s v="Yes"/>
    <s v="Clinicians monitor process of clients and ensure facilities meet County standards."/>
    <s v="None"/>
    <s v="_x000a_​Community Services Board"/>
    <s v="Community Services Board, Behavioral Health Division clients"/>
    <d v="2016-07-27T16:50:00"/>
    <s v="_x000a_https://arlingtonva.sharepoint.com/sites/dmf/budget/NonProfit%20Agreement%20Library/Phoenix%20Houses%20of%20the%20Mid-Atlantic%20(former%20Vanguard)-Phoenix%20Houses-DHS-110-11-1_16.pdf"/>
    <s v="https://arlingtonva.sharepoint.com/sites/dmf/budget/NonProfit%20Agreement%20Library/Phoenix%20Houses%20of%20the%20Mid-Atlantic%20(former%20Vanguard)-Phoenix%20Houses-DHS-110-11-1_16.pdf"/>
    <m/>
    <m/>
    <s v="Competitively Bid Contract"/>
    <s v="Yes"/>
    <s v="No"/>
    <m/>
    <s v="NMB-07/25/16"/>
    <m/>
    <s v="_x000a_​requesting agreement from purchasing; lined added to split out Independence House from rest of Phoenix house services because it is under a different contract and has a separate budget."/>
    <s v="Item"/>
    <s v="sites/dmf/budget/Lists/NonProfit Tracker"/>
    <x v="1"/>
  </r>
  <r>
    <n v="1"/>
    <s v="PRS Inc./ Crisis Link"/>
    <s v="​Emergency Telephone Service"/>
    <s v="Provides a 24-hour, 365 days per year, confidential listening and referral hotline that is designed to provide immediate services to persons in crisis at no cost"/>
    <s v="Health/Counseling Services"/>
    <x v="1"/>
    <s v="Diane Alvira"/>
    <s v="Regional Contributions"/>
    <s v="101.456032.91104.0000.0000.0000"/>
    <s v="_x000a_​"/>
    <n v="130526"/>
    <n v="0"/>
    <n v="130526"/>
    <s v="203-11"/>
    <x v="0"/>
    <s v="A funding request is sent to the department during the budget process. Organization may choose to contact and/or submit a funding request to the County Board."/>
    <s v="Regional Contribution"/>
    <s v="_x000a_7/1/16 - 6/30/17"/>
    <s v="FY13-14 - $129,234_x000a_FY15-16 - $130,526"/>
    <s v="FY 2002"/>
    <s v="FY15- increase of $1,292 to continue services"/>
    <s v="Yes"/>
    <s v="_x000a_# of calls, _x000a_call location, _x000a_types of calls, _x000a_call handling rate, _x000a_and the demographics of callers."/>
    <s v="None"/>
    <s v="_x000a_​Community Services Board"/>
    <s v="People in crisis in need of therapeutic intervention through telephone"/>
    <d v="2016-07-28T14:55:57"/>
    <s v="_x000a_ Original Contract:https://arlingtonva.sharepoint.com/sites/dmf/budget/NonProfit%20Agreement%20Library/PRS%20Inc-Crisis%20Link-Emergency%20Telephone%20Services-DHS-EID-203-11%20formerly%20236-07.pdf_x000a_Contract Renewal:https://arlingtonva.sharepoint.com/sites/dmf/budget/Other%20Budget%20Documents/PRS%20Inc.%20203-11%20FY17%20Contract%20Renewal.pdf"/>
    <s v="https://arlingtonva.sharepoint.com/sites/dmf/budget/NonProfit%20Agreement%20Library/PRS%20Inc-Crisis%20Link-Emergency%20Telephone%20Services-DHS-EID-203-11%20formerly%20236-07.pdf"/>
    <s v="https://arlingtonva.sharepoint.com/sites/dmf/budget/Other%20Budget%20Documents/PRS%20Inc.%20203-11%20FY17%20Contract%20Renewal.pdf"/>
    <m/>
    <s v="General Fund Grant Agreement"/>
    <s v="Yes"/>
    <s v="Yes"/>
    <s v="_x000a_​NB-budget matches PSB."/>
    <s v="JWB-7/6"/>
    <s v="_x000a_​NB-contract renewal attached only, no metrics provided, budget increased in FY 2015 and not FY 2014."/>
    <m/>
    <s v="Item"/>
    <s v="sites/dmf/budget/Lists/NonProfit Tracker"/>
    <x v="4"/>
  </r>
  <r>
    <n v="1"/>
    <s v="PRS, Inc."/>
    <s v="Job Avenue Program"/>
    <s v="Provides contract labor to assist the Job Avenue program in supportive employment services for Arlington clients with mental illness"/>
    <s v="Education/Job Training"/>
    <x v="1"/>
    <s v="Jose Campos"/>
    <s v="General Fund"/>
    <s v="101.456000.52155.0000.0000.1460_x000a_101.456000.52155.0000.3300.1465_x000a_101.456000.52152.0000.3108.1730"/>
    <m/>
    <n v="267391"/>
    <n v="0"/>
    <n v="267391"/>
    <s v="464-10"/>
    <x v="2"/>
    <s v="RFP"/>
    <s v="RFP"/>
    <s v="_x000a_7/1/16 - 6/30/17"/>
    <s v="FY13 - $237,916_x000a_FY14 - $260,113_x000a_FY15-16 - $267,391"/>
    <s v="FY 2013"/>
    <s v="FY15 - increase in services provided"/>
    <s v="Yes"/>
    <s v="Case managers monitor clients beginning with  job placement and throughout employment."/>
    <s v="None"/>
    <s v="_x000a_Community Services Board"/>
    <s v="Community Service Board (CSB), Behavioral Health Division (BHD) clients"/>
    <d v="2016-08-01T13:15:50"/>
    <s v="_x000a_https://arlingtonva.sharepoint.com/sites/dmf/budget/Lists/NonProfit%20Tracker/Attachments/85/464-10A4.pdf"/>
    <s v="https://arlingtonva.sharepoint.com/sites/dmf/budget/Lists/NonProfit%20Tracker/Attachments/85/464-10A4.pdf"/>
    <m/>
    <m/>
    <s v="Competitively Bid Contract"/>
    <s v="Yes"/>
    <s v="Yes"/>
    <s v="_x000a_​NB-FY17 PSB budget  totals $369,687 for all ACCs provided."/>
    <s v="NMB-07/08/2016"/>
    <s v="_x000a_NB-program name needs to be trimmed down and may need to edit description of services (contract labor needs to be explained). It looks like it was pulled directly from their website (7/6/16). Only contract amendment attached, no metric included."/>
    <s v="_x000a_​have reached out to purchasing for contract."/>
    <s v="Item"/>
    <s v="sites/dmf/budget/Lists/NonProfit Tracker"/>
    <x v="1"/>
  </r>
  <r>
    <n v="1"/>
    <s v="Rebuilding Together/Arlington/Fairfax/Falls Church"/>
    <s v="​Volunteer Home Repair"/>
    <s v="Staff and related costs to manage a single-family home repair program for seniors and persons with disabilities.  Volunteers conduct energy audits and repair houses owned and occupied by low and moderate income persons"/>
    <s v="Housing"/>
    <x v="0"/>
    <s v="Caitlin Jones"/>
    <s v="Community Development Fund"/>
    <s v="206.456300.72405.0000.0642.6HRT"/>
    <m/>
    <n v="0"/>
    <n v="70000"/>
    <n v="70000"/>
    <m/>
    <x v="0"/>
    <s v="​Applied to the Community Development Fund"/>
    <s v="CDCAC &amp; CPHD"/>
    <s v="_x000a_7/1/16 - 6/30/17"/>
    <s v="FY10-12 -$41,000_x000a_FY13 - $71,000_x000a_FY14-16 - $70,000"/>
    <s v="FY 1999"/>
    <s v="FY13 - volunteer home repair staff who worked for RPJ separated from the organization to incorporate as a separate, independent organization.  they required additional start up money."/>
    <s v="Yes"/>
    <s v="# low and very low-income units repaired and modified to make it a safe and healthy home_x000a_% of homeowners satisfied with work as measured by customer satisfaction survey_x000a_% of Lead Based Paint units achieving clearance_x000a_% of homeowners who have remained in their homes after two years_x000a_# volunteers recruited for Arlington projects_x000a_$ value of skilled volunteers_x000a_$ value of unskilled/novice volunteers_x000a_Community Development Fund cost per unit"/>
    <s v="None"/>
    <s v="Community Development Citizens Advisory Committee;_x000a_Citizens Advisory Commission on Housing"/>
    <s v="Senior homeowners, group home residents"/>
    <d v="2016-08-01T13:23:07"/>
    <s v="_x000a_https://arlingtonva.sharepoint.com/sites/dmf/budget/_layouts/15/WopiFrame.aspx?sourcedoc={941875c9-48ed-42e3-8c3b-30b60622e552}&amp;action=default_x000a_https://arlingtonva.sharepoint.com/sites/dmf/budget/Lists/NonProfit%20Tracker/Attachments/4/REBUILDING%20TOGETHER%20-%20ARL-FFX-FCH.pdf_x000a_https://arlingtonva.sharepoint.com/sites/dmf/budget/_layouts/15/WopiFrame.aspx?sourcedoc={ea2be5d5-d163-49a9-8473-9da0c5dd75f8}&amp;action=default"/>
    <s v="/sites/DMF/budget/Lists/NonProfit%20Tracker/Attachments/4/REBUILDING%20TOGETHER%20-%20ARL-FFX-FCH.pdf"/>
    <m/>
    <m/>
    <s v="General Fund Grant Agreement"/>
    <s v="Yes"/>
    <s v="Yes"/>
    <s v="_x000a_​NB-budget matches FY17 CD Fund table.  money will be budgeted to task during FY 2017."/>
    <s v="NMB-07/07/2016"/>
    <s v="_x000a_​NB-formatting issues with funding history. NB removed links to score sheet and budget layout because no other CPHD nonprofits had these attached."/>
    <s v="_x000a_​NB-Budget was increased in FY 2013 to include start-up costs for a group that peeled off RPJ.  Why hasn't the budget been reduced to pull out the start-up funds? The nonprofits CDCAC scoresheet has no scores listed.  Per Susann - They were able to operate on a leaner budget when they were using space in RPJ's offices in a church bsmt.  Now they have to rent their own space.  I guess they haven't been able to raise more $ for their operating costs.  This was a jane eboch deal."/>
    <s v="Item"/>
    <s v="sites/dmf/budget/Lists/NonProfit Tracker"/>
    <x v="0"/>
  </r>
  <r>
    <n v="1"/>
    <s v="Recovery Program Solutions"/>
    <s v="Peer-Run/Consumer-Operated Recovery Program"/>
    <s v="The center is staffed with peers to help those experiencing mental health, substance abuse and homelessness"/>
    <s v="Health/Counseling Services"/>
    <x v="1"/>
    <s v="Lizabeth Schuch"/>
    <s v="General Fund"/>
    <s v="101.456000.52152.0000.3108.1730"/>
    <m/>
    <n v="148550"/>
    <n v="0"/>
    <n v="148550"/>
    <s v="631-13"/>
    <x v="1"/>
    <s v="RFP (Rider)"/>
    <s v="RFP"/>
    <s v="_x000a_7/1/16 - 6/30/17"/>
    <s v="FY14 - $144,199_x000a_FY15 - $147,079_x000a_FY16 - $148,550"/>
    <s v="FY 2014"/>
    <s v="_x000a_FY16 - CPI increase"/>
    <s v="Yes"/>
    <s v="Program manager conducts training and works with the organization to facilitate recovery effort for clients. ​They evaluate the progress of the clients through site visits and coordination."/>
    <s v="None"/>
    <s v="_x000a_Community Services Board"/>
    <s v="Community Service Board (CSB), Behavioral Health Division (BHD) clients"/>
    <d v="2016-08-01T12:51:17"/>
    <s v="_x000a_https://arlingtonva.sharepoint.com/sites/dmf/budget/Lists/NonProfit%20Tracker/Attachments/32/Amendment%208.pdf"/>
    <s v="https://arlingtonva.sharepoint.com/sites/dmf/budget/Lists/NonProfit%20Tracker/Attachments/32/Amendment%208.pdf"/>
    <m/>
    <m/>
    <s v="Rider"/>
    <s v="Yes"/>
    <s v="Yes"/>
    <s v="_x000a_​NB-budget matches PSB."/>
    <s v="7/8/2016"/>
    <s v="_x000a_​NB-Nonprofit program name needs to be condensed. Type of agreement field is blank, but proposal evaluation metriod says RFP. How does department evaluate nonprofit. Last time funding was changed answer needs to be reviewed. Explanation under metrics is a bit vague. contract vehicle is a Fairfax rider, only the renewal page is attached."/>
    <m/>
    <s v="Item"/>
    <s v="sites/dmf/budget/Lists/NonProfit Tracker"/>
    <x v="1"/>
  </r>
  <r>
    <n v="1"/>
    <s v="Reevesland Learning Center (RLC)"/>
    <s v="​RLC Educational Garden Program - Lawns2Lettuce4Lunch"/>
    <s v="​Operation/support of RLC Lawns2Lettuce4Lunch demonstration at gardens and DPR coordination with HALRB"/>
    <s v="Recreation"/>
    <x v="2"/>
    <s v="Lyndell Core"/>
    <s v="In-Kind Contribution"/>
    <s v="N/A"/>
    <s v="_x000a_​DPR park space and initial supply support such as mulch."/>
    <n v="0"/>
    <n v="0"/>
    <n v="0"/>
    <m/>
    <x v="0"/>
    <s v="Organization contacts department staff directly"/>
    <s v="_x000a_​Internal Department Review"/>
    <s v="_x000a_7/1/16 - 6/30/17"/>
    <s v="N/A"/>
    <s v="FY 2011"/>
    <s v="N/A"/>
    <s v="_x000a_No"/>
    <s v="None"/>
    <s v="N/A"/>
    <s v="None"/>
    <s v="RLC, HALRB, and residents who attend these programs.​"/>
    <d v="2016-07-28T11:17:14"/>
    <s v="_x000a_https://arlingtonva-my.sharepoint.com/personal/rschmitt_arlingtonva_us/Documents/Non-Profit%20Tracker%20Support/Reevesland%20MOU%20(CB-APPROVED).pdf"/>
    <s v="https://arlingtonva.sharepoint.com/sites/dmf/budget/_layouts/15/guestaccess.aspx?guestaccesstoken=yABb1oi7qTAUPiV8UaLf7ooaQJlkp1TNapzDLrWcbbY%3d&amp;docid=2_1ea89aa12fea54817b8882d802458b410&amp;rev=1"/>
    <m/>
    <m/>
    <s v="Memorandum of Understanding"/>
    <s v="No"/>
    <s v="Yes"/>
    <s v="_x000a_​NB-in-kind services, n/a."/>
    <s v="JWB-7/6"/>
    <s v="_x000a_What is HALRB?- What park space is offered? Can we offer more description on the supplies offered,"/>
    <m/>
    <s v="Item"/>
    <s v="sites/dmf/budget/Lists/NonProfit Tracker"/>
    <x v="2"/>
  </r>
  <r>
    <n v="1"/>
    <s v="Resources for Independence of Virginia"/>
    <s v="​Residential support services for intellectually disabled"/>
    <s v="_x000a_​Congregate and in-home residential services to individuals with intellectual and developmental disabilities."/>
    <s v="Disability Services"/>
    <x v="1"/>
    <s v="Jennifer McKinney Acheson"/>
    <s v="General Fund"/>
    <s v="101.456000.53208.0000.0000.M581"/>
    <m/>
    <n v="140184"/>
    <n v="0"/>
    <n v="140184"/>
    <s v="517-12"/>
    <x v="2"/>
    <s v="_x000a_​RFP"/>
    <s v="RFP"/>
    <s v="_x000a_7/1/16 - 6/30/17"/>
    <s v="​FY13-14 - $138,796_x000a_FY15-16 - $140,184"/>
    <s v="FY 2011"/>
    <s v="FY15 - COLA"/>
    <s v="Yes"/>
    <s v="-individual support plans_x000a_-person-centered reviews_x000a_-incident reports_x000a_-qualitative outcome data_x000a_-citizen complaints_x000a_-monthly data for in-home Services_x000a_-licensure and corrective action plans"/>
    <s v="None"/>
    <s v="Disability Advisory Commission;_x000a_Commission on Aging; _x000a_Community Services Board"/>
    <s v="County residents with intellectual disabilities"/>
    <d v="2016-08-01T13:17:24"/>
    <s v="_x000a_https://arlingtonva.sharepoint.com/sites/dmf/budget/Lists/NonProfit%20Tracker/Attachments/97/517-12.pdf_x000a_https://arlingtonva.sharepoint.com/sites/dmf/budget/Lists/NonProfit%20Tracker/Attachments/97/RIVA%20Renewal%20Contract%20No%20%20517-12%20FY16.pdf"/>
    <s v="https://arlingtonva.sharepoint.com/sites/dmf/budget/Lists/NonProfit%20Tracker/Attachments/97/517-12.pdf"/>
    <s v="https://arlingtonva.sharepoint.com/sites/dmf/budget/Lists/NonProfit%20Tracker/Attachments/97/RIVA%20Renewal%20Contract%20No%20%20517-12%20FY16.pdf"/>
    <m/>
    <s v="Competitively Bid Contract"/>
    <s v="Yes"/>
    <s v="Yes"/>
    <s v="_x000a_​$0 budget in PSB."/>
    <s v="NMB-07/11/2016"/>
    <s v="_x000a_​NB-for metrics, section  VI (reporting requirements) on page 34 of the contract pdf."/>
    <s v="_x000a_​NB-ask about budget location. Dept  answer - The ACCs entered are where the expenses are charged, all budget is currently maintained in 101.456000.53208.0.0.0. The task M581 is used for the electronic health record reporting."/>
    <s v="Item"/>
    <s v="sites/dmf/budget/Lists/NonProfit Tracker"/>
    <x v="1"/>
  </r>
  <r>
    <n v="1"/>
    <s v="Service Source"/>
    <s v="​Vocational/Habilitation Services"/>
    <s v="​Day support and employment services for individuals with mental illness and intellectual disabilities"/>
    <s v="Disability Services"/>
    <x v="1"/>
    <s v="La Voice Reid"/>
    <s v="General Fund"/>
    <s v="101.456000.53206.0000.0000.M425_x000a_101.456000.53206.0000.0000.M460_x000a_101.456000.53206.0000.0000.M430_x000a_101.456000.53206.0000.0000.M465_x000a_101.456000.53206.0000.4440.M425"/>
    <m/>
    <n v="757500"/>
    <n v="0"/>
    <n v="757500"/>
    <s v="16-323-7-R"/>
    <x v="1"/>
    <s v="_x000a_​RFP (Rider)"/>
    <s v="RFP"/>
    <s v="_x000a_4/1/16-6/30/17​"/>
    <s v="​FY13-14 - $710,328_x000a_FY15 - $742,647_x000a_FY16 - $757,500"/>
    <s v="FY 2009"/>
    <s v="FY16 - rate increase for services"/>
    <s v="Yes"/>
    <s v="- monthly state performance utilization reports and referral reports_x000a_-quarterly individual service plan progress reports_x000a_-annual outcome measures report_x000a_-critical incident reports and internal investigation reports as they occur"/>
    <s v="None"/>
    <s v="Disability Advisory Commission;_x000a_Commission on Aging; _x000a_Community Services Board"/>
    <s v="County residents with intellectual disabilities"/>
    <d v="2016-08-01T13:13:39"/>
    <s v="_x000a_https://arlingtonva.sharepoint.com/sites/dmf/budget/Lists/NonProfit%20Tracker/Attachments/67/16-323-7-R%20%20Service%20Source%20Rider%20Agreement.pdf"/>
    <s v="https://arlingtonva.sharepoint.com/sites/dmf/budget/Lists/NonProfit%20Tracker/Attachments/67/16-323-7-R%20%20Service%20Source%20Rider%20Agreement.pdf"/>
    <m/>
    <m/>
    <s v="Competitively Bid Contract"/>
    <s v="Yes"/>
    <s v="Yes"/>
    <s v="_x000a_​NB-$0 budget in PSB."/>
    <s v="NMB-07/08/2016"/>
    <s v="_x000a_​NB-for metrics, do they mean refer to Section 7.4 of the original Fairfax agreement (performance accountability for all services-page 25 of the pdf)?"/>
    <s v="_x000a_​NB-ask Jim about the budget location. what does sheltered employment mean? Dept. Answer - The ACCs entered are where the expenses are charged, all budget is currently maintained in 101.456000.53206.0.0.0. The task M425 is used for the electronic health record reporting._x000a_Column N updated."/>
    <s v="Item"/>
    <s v="sites/dmf/budget/Lists/NonProfit Tracker"/>
    <x v="1"/>
  </r>
  <r>
    <n v="1"/>
    <s v="Service Source"/>
    <s v="Aspiring. Skills. Determined."/>
    <s v="​Assisting individuals with autism spectrum disorder (ASD) in achieving improved self-sufficiency, quality of life and community integration through employment opportunities"/>
    <s v="Disability Services"/>
    <x v="0"/>
    <s v="Caitlin Jones"/>
    <s v="Community Development Fund"/>
    <s v="206.456300.72405.0000.0642.6KSS"/>
    <m/>
    <n v="0"/>
    <n v="30000"/>
    <n v="30000"/>
    <m/>
    <x v="0"/>
    <s v="​Applied to the Community Development Fund"/>
    <s v="CDCAC"/>
    <s v="_x000a_7/1/16 - 6/30/17"/>
    <s v="FY16 - $30,000"/>
    <s v="FY 2016"/>
    <s v="_x000a_​N/A"/>
    <s v="Yes"/>
    <s v="# individuals participating in Soft Skills Club_x000a_- Situational assessments and work experiences: Individuals will receive situational assessments/work experiences_x000a_- Job development: Individuals will receive intensive job development services, marketing their strengths and abilities to local employers and opening doors to long-term employment opportunities_x000a_- Job placement: Individuals will be placed in community employment alongside individuals without disabilities, receive wages contributing to financial independence, and have access to job coaching leading to retention"/>
    <s v="None"/>
    <s v="Disability Advisory Commission; _x000a_Community Development Citizens Advisory Committee"/>
    <s v="Young people with autism spectrum disorders"/>
    <d v="2016-08-01T12:01:15"/>
    <s v="_x000a_https://arlingtonva.sharepoint.com/sites/dmf/budget/Lists/NonProfit%20Tracker/Attachments/12/service%20source%20FY16.pdf"/>
    <s v="https://arlingtonva.sharepoint.com/sites/dmf/budget/Lists/NonProfit%20Tracker/Attachments/12/service%20source%20FY16.pdf"/>
    <m/>
    <m/>
    <s v="General Fund Grant Agreement"/>
    <s v="Yes"/>
    <s v="Yes"/>
    <s v="_x000a_​NB-budget matches the FY17 CD Fund table; money is budgeted to task after adoption."/>
    <s v="NMB-07/07/16"/>
    <s v="_x000a_​NB- should we added APS and parents as stakeholders.  Add CSB to the committees tab? Metrics appear in the agreement but the tracker itself."/>
    <s v="_x000a_​NB-double-check on in-kind contributions, they said they weren't sure. Do we know why they got added in FY 2016, was it the first year they applied. YES, first year they applied."/>
    <s v="Item"/>
    <s v="sites/dmf/budget/Lists/NonProfit Tracker"/>
    <x v="0"/>
  </r>
  <r>
    <n v="1"/>
    <s v="Service Source"/>
    <s v="Community Integration Center"/>
    <s v="Day-based program that provides personal care and medical case management, person-centered activities, therapy, rehabilitation and employment programs for adults with intellectual and developmental disabilities"/>
    <s v="Disability Services"/>
    <x v="1"/>
    <s v="La Voyce Reid"/>
    <s v="General Fund"/>
    <s v="101.456000.53206.0000.0000.M425"/>
    <m/>
    <n v="110360"/>
    <n v="0"/>
    <n v="110360"/>
    <s v="290-10"/>
    <x v="2"/>
    <s v="_x000a_​RFP"/>
    <s v="RFP"/>
    <s v="_x000a_7/1/16 - 6/30/17"/>
    <s v="​FY13-14 - $209,477 _x000a_FY15 - $219,008 _x000a_FY16 - $110,360"/>
    <s v="FY 2013"/>
    <s v="_x000a_FY16 - reduced due to fewer participants in the program &amp; changed rate structure"/>
    <s v="Yes"/>
    <s v="See attachment CIC year 5 290-10A5 (FY14); sections II and III"/>
    <s v="None"/>
    <s v="Disability Advisory Commission; _x000a_Community Services Board"/>
    <s v="_x000a_Young adults with physical and intellectual disabilities"/>
    <d v="2016-08-01T13:13:47"/>
    <s v="_x000a_https://arlingtonva.sharepoint.com/sites/dmf/budget/Lists/NonProfit%20Tracker/Attachments/68/CIC%20year%205%20290-10%20A5%20(FY14).pdf_x000a_https://arlingtonva.sharepoint.com/sites/dmf/budget/Lists/NonProfit%20Tracker/Attachments/68/CIC%20month%20to%20month%20290-10.pdf "/>
    <s v="https://arlingtonva.sharepoint.com/sites/dmf/budget/Lists/NonProfit%20Tracker/Attachments/68/CIC%20year%205%20290-10%20A5%20(FY14).pdf"/>
    <s v="https://arlingtonva.sharepoint.com/sites/dmf/budget/Lists/NonProfit%20Tracker/Attachments/68/CIC%20month%20to%20month%20290-10.pdf "/>
    <m/>
    <s v="Competitively Bid Contract"/>
    <s v="Yes"/>
    <s v="Yes"/>
    <s v="_x000a_​NB-$0 budget in PSB."/>
    <s v="NMB-07/08/2016"/>
    <s v="_x000a_​NB-contract has been month to month since June 2014. Is this is the purchasing pipeline?"/>
    <s v="_x000a_​NB-why did contract reduce by half in FY 2015? Are the metrics refenced in section II and III on page 11 and 12 of the CIC 5 year pdf? Ask Jim about budget location. Dept Answer - It was reduced in FY15 due to fewer participants in the program, and a different rate structure (Service Source acquired Central Fairfax Day Support Svcs in FY14). The ACCs entered are where the expenses are charged, all budget is currently maintained in 101.456000.53206.0.0.0. The task M425 is used for the electronic health record reporting."/>
    <s v="Item"/>
    <s v="sites/dmf/budget/Lists/NonProfit Tracker"/>
    <x v="1"/>
  </r>
  <r>
    <n v="1"/>
    <s v="Shirlington Employment and Education Center (SEEC)"/>
    <s v="​Day Laborers Program"/>
    <s v="​Support for SEEC staff and program support for services to day laborers congregating on South Four Mile Run Drive"/>
    <s v="Other"/>
    <x v="0"/>
    <s v="Caitlin Jones"/>
    <s v="Community Development Fund"/>
    <s v="Program_x000a_101.456300.72401.0000.0000.6DSS Utilities for SEEC Office_x000a_101.456300.72401.0000.0000.6DSU "/>
    <s v="Use of County Space"/>
    <n v="0"/>
    <n v="222250"/>
    <n v="222250"/>
    <m/>
    <x v="0"/>
    <s v="_x000a_​Applied to the Community Development Fund then applied to the Board to increase general funding to the program in later years."/>
    <s v="_x000a_​CDCAC &amp; CPHD"/>
    <s v="_x000a_7/1/16 - 6/30/17"/>
    <s v="FY12 - $119,275_x000a_FY13 - $187,275_x000a_FY14-15 - $205,850 _x000a_FY16 - $205,550"/>
    <s v="FY 2003"/>
    <s v="FY14 - SEEC requested additional funding from the Board"/>
    <s v="Yes"/>
    <s v="# workers registered per month_x000a_# workers placed in jobs per month (workers may be duplicated)_x000a_# persons to receive GREEN housecleaning skills training per month_x000a_# workers finding permanent employment per month_x000a_# new employees registered per month_x000a_# employers seeking workers per month_x000a_# employers hiring permanent employees per month"/>
    <s v="None"/>
    <s v="Community Development Citizens Advisory Committee; _x000a_Alexandria/Arlington Regional Workforce Council"/>
    <s v="Day laborers, residents and business in the surrounding neighborhood"/>
    <d v="2016-08-01T12:16:07"/>
    <s v="_x000a_https://arlingtonva.sharepoint.com/sites/dmf/budget/Lists/NonProfit%20Tracker/Attachments/17/FY17%20SEEC%20agreement.pdf"/>
    <s v="https://arlingtonva.sharepoint.com/sites/dmf/budget/Lists/NonProfit%20Tracker/Attachments/17/FY17%20SEEC%20agreement.pdf"/>
    <m/>
    <m/>
    <s v="General Fund Grant Agreement"/>
    <s v="Yes"/>
    <s v="Yes"/>
    <s v="_x000a_​NB-budget matches the FY17 CD Fund table; money is budgeted to task after adoption."/>
    <s v="NMB-07/07/2016"/>
    <s v="_x000a_​NB-Purchasing authority listed as EP, but type of agreement is listed as sole source. Need to clarify inconsistency. Think some CDBG funding may e missing from FY 2012 in funding history (otherwise, it went down a lot that year). Link provided in committee column.  It is for Arlington/Alexandria Regional Workforce Council. Consider moving link to the  Additional Agreement Attachments column instead. Community stakeholders are really an impact statement.  Need to reword."/>
    <s v="_x000a_ This funding request is not approved through CDCAC.  Need clarification from purchasing, agreements may have expired"/>
    <s v="Item"/>
    <s v="sites/dmf/budget/Lists/NonProfit Tracker"/>
    <x v="0"/>
  </r>
  <r>
    <n v="1"/>
    <s v="St. John Community Services"/>
    <s v="​Intellectual Disability Support"/>
    <s v="​In-home support for individuals with intellectual disabilities"/>
    <s v="Disability Services"/>
    <x v="1"/>
    <s v="Jennifer McKinney Acheson"/>
    <s v="General Fund"/>
    <s v="101.456000.53208.0000.0000.M581_x000a_101.456000.53208.0000.4440.M581"/>
    <m/>
    <n v="153827"/>
    <n v="0"/>
    <n v="153827"/>
    <s v="155-10"/>
    <x v="2"/>
    <s v="_x000a_​RFP"/>
    <s v="RFP"/>
    <s v="_x000a_7/1/16 - 6/30/17"/>
    <s v="FY10 - $138,774_x000a_FY11 - $92,788_x000a_FY12 - $128,223_x000a_FY13 - $141,724_x000a_FY14 - $138,819_x000a_FY15 - $112,138_x000a_FY16 - $153,827"/>
    <s v="FY 2007"/>
    <s v="_x000a_Unknown"/>
    <s v="Yes"/>
    <s v="-individual consumer-specific report_x000a_-qualitative outcome data_x000a_-incident reports_x000a_-human rights reports_x000a_-licensure reports_x000a_-activity logs_x000a_-citizen complaints"/>
    <s v="None"/>
    <s v="Disability Advisory Commission;_x000a_Commission on Aging; _x000a_Community Services Board"/>
    <s v="County residents with intellectual disabilities receiving in-home support services"/>
    <d v="2016-08-01T13:17:30"/>
    <s v="_x000a_https://arlingtonva.sharepoint.com/sites/dmf/budget/Lists/NonProfit%20Tracker/Attachments/98/155-10%20St%20Johns.pdf_x000a_https://arlingtonva.sharepoint.com/sites/dmf/budget/Lists/NonProfit%20Tracker/Attachments/98/ST%20JOHNs%20COMMUNITY%20SVCS%20Contract%20No%20155-10A5%20FY16.pdf"/>
    <s v="https://arlingtonva.sharepoint.com/sites/dmf/budget/Lists/NonProfit%20Tracker/Attachments/98/155-10%20St%20Johns.pdf"/>
    <s v="https://arlingtonva.sharepoint.com/sites/dmf/budget/Lists/NonProfit%20Tracker/Attachments/98/ST%20JOHNs%20COMMUNITY%20SVCS%20Contract%20No%20155-10A5%20FY16.pdf"/>
    <m/>
    <s v="Competitvely Bid Contract"/>
    <s v="Yes"/>
    <s v="Yes"/>
    <s v="_x000a_​NB-$0 budget in PSB."/>
    <s v="NMB-07/11/2016"/>
    <s v="_x000a_​NB-ask about funding history. Reporting requirements appear on page of the renewal."/>
    <s v="_x000a_​NB-any more details about funding history."/>
    <s v="Item"/>
    <s v="sites/dmf/budget/Lists/NonProfit Tracker"/>
    <x v="1"/>
  </r>
  <r>
    <n v="1"/>
    <s v="The Women's Home, Inc."/>
    <s v="Residential Substance Abuse Treatment Program"/>
    <s v="Provides a safe, structured, and stable living environment for recovering female alcoholics and addicts"/>
    <s v="Health/Counseling Services"/>
    <x v="1"/>
    <s v="Natasha Minocha"/>
    <s v="General Fund"/>
    <s v="101.456000.52205.0000.1000.3521_x000a_101.456000.52205.0000.1000.3551"/>
    <m/>
    <n v="3656"/>
    <n v="0"/>
    <n v="3656"/>
    <s v="297-13"/>
    <x v="2"/>
    <s v="RFP"/>
    <s v="RFP"/>
    <s v="_x000a_7/1/16 - 6/30/17"/>
    <s v="FY13 - $2,100_x000a_FY14-16 - $3,656"/>
    <s v="FY 2013"/>
    <s v="N/A"/>
    <s v="Yes"/>
    <s v="Client progress is reviewed by clinical management"/>
    <s v="None"/>
    <s v="_x000a_Community Services Board"/>
    <s v="Community Service Board (CSB), Behavioral Health Division (BHD) clients"/>
    <d v="2016-08-01T13:16:43"/>
    <s v="_x000a_None"/>
    <m/>
    <m/>
    <m/>
    <s v="Competitvely Bid Contract"/>
    <s v="Yes"/>
    <s v="No"/>
    <s v="_x000a_​NB-FY17 PSB budget is $2,753."/>
    <s v="NMB-07/11/16"/>
    <s v="_x000a_​NB-Add CSB to commission field. Ask purchasing for contract. Switch program name and program description."/>
    <s v="_x000a_​NB-double-check budget ACCs."/>
    <s v="Item"/>
    <s v="sites/dmf/budget/Lists/NonProfit Tracker"/>
    <x v="1"/>
  </r>
  <r>
    <n v="1"/>
    <s v="Virginia Cooperative Extension (VCE)"/>
    <s v="​Money Smarts"/>
    <s v="Serves residents at Arlington Partnership for Affordable Housing (APAH) properties by administering a financial education program"/>
    <s v="Education/Job Training"/>
    <x v="0"/>
    <s v="Caitlin Jones"/>
    <s v="Community Development Fund"/>
    <s v="101.456300.91102.VCEX.0000.64SG"/>
    <m/>
    <n v="0"/>
    <n v="29500"/>
    <n v="29500"/>
    <m/>
    <x v="0"/>
    <s v="​Applied to the Community Development Fund"/>
    <s v="CDCAC"/>
    <s v="_x000a_7/1/16 - 6/30/17"/>
    <s v=" FY 15-16  - AHIF two year housing services grant. "/>
    <s v="FY 2017"/>
    <s v="N/A"/>
    <s v="Yes"/>
    <s v="# Money Smarts Pay program participants_x000a_% / # of participants to achieve the short-term savings goals_x000a_% / # of participants to access their credit reports and, if they have outstanding consumer debts, will make plans for paying them off in a specific time frame_x000a_% / # of participants to make on-time payments of their monthly obligations (rent, utilities, phone) for the duration of the three-month program and the six months following_x000a_# teens to participate in Reality Store_x000a_% / # of participating teens to report that they learned about how having a savings account and insurance could help them plan for emergencies_x000a_# of Kids Marketplace participants_x000a_% / # of children who participate in Kids Marketplace to report on post-event evaluations that they gained new ideas on how to handle their money in the future and that they learned that life has surprises that can cost extra money"/>
    <s v="None"/>
    <s v="_x000a_Citizens Advisory Commission on Housing; Community Development Citizens Advisory Committee"/>
    <s v="Low-to-moderate income households who need education in money management"/>
    <d v="2016-08-01T13:18:15"/>
    <s v="_x000a_None"/>
    <m/>
    <m/>
    <m/>
    <s v="General Fund Grant Agreement"/>
    <s v="Yes"/>
    <s v="No"/>
    <s v="_x000a_​Nb-budget matches the FY17 CD Fund table; money is budgeted to task after adoption."/>
    <s v="NMB-07/07/2016"/>
    <s v="_x000a_​NB-Agreement is not attached because this is the first year of the program. Need to reword program description (take out reference AHIF two year funding which is already in the funding history)."/>
    <m/>
    <s v="Item"/>
    <s v="sites/dmf/budget/Lists/NonProfit Tracker"/>
    <x v="0"/>
  </r>
  <r>
    <n v="1"/>
    <s v="Virginia Cooperative Extension (VCE)"/>
    <s v="​Virginia Cooperative Extension [VCE]"/>
    <s v="The Virginia Cooperative Extension provides research based educational programs to the people of the Commonwealth in the areas of Agricultural and Natural Resources, Family and Consumer Sciences, 4-H Youth Development, and Community Viability.  ​DPR provides Ongoing annual funding to support personnel costs, some non-personnel costs and free office space at Fairlington"/>
    <s v="Education/Job Training"/>
    <x v="2"/>
    <s v="Kimberly Haun"/>
    <s v="General Fund"/>
    <s v="101.various.80103.0000.0000.0000​"/>
    <s v="Use of County Space"/>
    <n v="113514"/>
    <n v="0"/>
    <n v="113514"/>
    <m/>
    <x v="0"/>
    <s v="Organization contacts department staff directly"/>
    <s v="_x000a_​Internal Department Review"/>
    <s v="_x000a_7/1/16 - 6/30/17"/>
    <s v="FY10 - $103,904_x000a_FY11-15 - $93,514_x000a_FY16 - $113,514"/>
    <s v="Unknown"/>
    <s v="FY16 - increased funding to support a shift of additional master gardener efforts from DPR to VCE"/>
    <s v="_x000a_No"/>
    <s v="An updated MOU is currently being developed to define metrics."/>
    <s v="None"/>
    <s v="None"/>
    <s v="The local community who are interested in VCE's educational programs. "/>
    <d v="2016-07-28T11:18:12"/>
    <s v="_x000a_https://arlingtonva-my.sharepoint.com/personal/rschmitt_arlingtonva_us/Documents/Non-Profit%20Tracker%20Support/VCE%20MOU.PDF"/>
    <s v="https://arlingtonva-my.sharepoint.com/personal/rschmitt_arlingtonva_us/Documents/Non-Profit%20Tracker%20Support/VCE%20MOU.PDF"/>
    <m/>
    <m/>
    <s v="Memorandum of Understanding"/>
    <s v="Yes"/>
    <s v="Yes"/>
    <s v="_x000a_​NB-assuming budget for entire cost center supports this program."/>
    <s v="JWB-7/6"/>
    <s v="_x000a_can we provide more detail on what duties they perform for the county?_x000a_ "/>
    <m/>
    <s v="Item"/>
    <s v="sites/dmf/budget/Lists/NonProfit Tracker"/>
    <x v="3"/>
  </r>
  <r>
    <n v="1"/>
    <s v="Virginia Hospital Center"/>
    <s v="​Medical Detox Services"/>
    <s v="​Medical detox services for Arlington County residents with substance abuse issues that are referred by County staff."/>
    <s v="Health/Counseling Services"/>
    <x v="1"/>
    <s v="Joe Bullock"/>
    <s v="General Fund"/>
    <s v="101.456000.52205.0000.1000.3250"/>
    <m/>
    <n v="3334"/>
    <n v="0"/>
    <n v="3334"/>
    <s v="222-11"/>
    <x v="2"/>
    <s v="RFP"/>
    <s v="RFP"/>
    <s v="_x000a_7/1/16 - 6/30/17"/>
    <s v="FY13-16 - $3,334"/>
    <s v="FY 2013"/>
    <s v="N/A"/>
    <s v="Yes"/>
    <s v="Program managers/case workers closely monitor the progress of the clients and impact of the facility care provided in development of client."/>
    <s v="None"/>
    <s v="_x000a_Community Services Board"/>
    <s v="Community Service Board (CSB), Behavioral Health Division (BHD) clients"/>
    <d v="2016-08-01T13:16:45"/>
    <s v="_x000a_https://arlingtonva.sharepoint.com/sites/dmf/budget/Lists/NonProfit%20Tracker/Attachments/90/VoA%20FY16%20SFA.pdf"/>
    <s v="https://arlingtonva.sharepoint.com/sites/dmf/budget/Lists/NonProfit%20Tracker/Attachments/90/VoA%20FY16%20SFA.pdf"/>
    <m/>
    <m/>
    <s v="Competitvely Bid Contract"/>
    <s v="Yes"/>
    <s v="Yes"/>
    <s v="_x000a_​NB-FY17 PSB budget is way higher ($382,998), must include other programs and/or expenses."/>
    <s v="NMB-07/08/2016"/>
    <s v="_x000a_​NB-purchasing authority says SFA, but purchasing type says Competitive Process. Reformat period of performance. Add CSB in the commission field."/>
    <s v="_x000a_​NMB-Double-check purchasing authority. Ask how many beds are available.  $3K sounds like a pretty small budget for that kind of service. ask for Virginia Hospital Center agreement (VOA agreement was attached by mistake). Dept. Answer - BHD does not use the contract every year but enacts one in order to have the option to purchase services of this type when the necessity arises."/>
    <s v="Item"/>
    <s v="sites/dmf/budget/Lists/NonProfit Tracker"/>
    <x v="1"/>
  </r>
  <r>
    <n v="1"/>
    <s v="Volunteers of America (VOA)"/>
    <s v="​Residential support services for intellectually disabled"/>
    <s v="​Congregate residential services to individuals with intellectual and developmental disabilities"/>
    <s v="Disability Services"/>
    <x v="1"/>
    <s v="Jennifer McKinney Acheson"/>
    <s v="General Fund"/>
    <s v="101.456000.53208.0000.0000.M521"/>
    <m/>
    <n v="128870"/>
    <n v="0"/>
    <n v="128870"/>
    <s v="519-12"/>
    <x v="2"/>
    <s v="_x000a_​RFP"/>
    <s v="RFP"/>
    <s v="_x000a_7/1/16 - 6/30/17"/>
    <s v="​FY13-14 - $125,092_x000a_FY15 - $126,343_x000a_FY16 - $128,870"/>
    <s v="FY 2006"/>
    <s v="FY16 -  COLA, rate increase"/>
    <s v="Yes"/>
    <s v="-individual service reviews _x000a_-quarterly progress reports_x000a_-incident reports _x000a_-discharge reports _x000a_-licensure and corrective action plans _x000a_-citizen complaints _x000a_-data for in-home services_x000a_-qualitative outcome data"/>
    <s v="None"/>
    <s v="Disability Advisory Commission;_x000a_Commission on Aging; _x000a_Community Services Board"/>
    <s v="_x000a_​Adults with intellectual and developmental disabilities residing in group homes, living independently, and those that receive in-home services"/>
    <d v="2016-08-01T13:17:39"/>
    <s v="_x000a_https://arlingtonva.sharepoint.com/sites/dmf/budget/Lists/NonProfit%20Tracker/Attachments/99/Volunteers%20of%20America%20519-12.pdf_x000a_https://arlingtonva.sharepoint.com/sites/dmf/budget/Lists/NonProfit%20Tracker/Attachments/99/VOA%20Chespeake%20519-12%20A4.pdf"/>
    <s v="https://arlingtonva.sharepoint.com/sites/dmf/budget/Lists/NonProfit%20Tracker/Attachments/99/Volunteers%20of%20America%20519-12.pdf"/>
    <s v="https://arlingtonva.sharepoint.com/sites/dmf/budget/Lists/NonProfit%20Tracker/Attachments/99/VOA%20Chespeake%20519-12%20A4.pdf"/>
    <m/>
    <s v="Competitvely Bid Contract"/>
    <s v="Yes"/>
    <s v="Yes"/>
    <s v="_x000a_​NB-$0 budget in PSB."/>
    <s v="NMB-07/11/2016"/>
    <s v="_x000a_​NB-metrics start in section VI (reporting requirements) of the contract (page 34 of the pdf agreement, not the amendment)."/>
    <s v="_x000a_​NB-ask about the budget. Dept Answer - The ACCs entered are where the expenses are charged, all budget is currently maintained in 101.456000.53208.0.0.0. The task M521 is used for the electronic health record reporting."/>
    <s v="Item"/>
    <s v="sites/dmf/budget/Lists/NonProfit Tracker"/>
    <x v="1"/>
  </r>
  <r>
    <n v="1"/>
    <s v="Volunteers of America (VOA)"/>
    <s v="​Mary Marshall Assisted Living Residence"/>
    <s v="52-unit licensed assisted living facility for low-income people age 55 and older with cognitive, mental health and other special needs who require assistance with activities of daily living"/>
    <s v="Senior Services"/>
    <x v="1"/>
    <s v="Glenda Blake"/>
    <s v="General Fund"/>
    <s v="101.437405.53320.0000.0000.0000           "/>
    <m/>
    <n v="2432458"/>
    <n v="0"/>
    <n v="2432458"/>
    <s v="619-12"/>
    <x v="3"/>
    <s v="_x000a_Initial application method was RFP.  Going forward it has been determined this will be a sole-source contract."/>
    <s v="_x000a_​Internal Department Review"/>
    <s v="_x000a_7/1/16 - 6/30/17"/>
    <s v="​FY12 - $1,507,907_x000a_FY13-14 - $2,408,374_x000a_FY15-16 - $2,432,458"/>
    <s v="FY 2012"/>
    <s v="FY13 - to provide a full year of funding"/>
    <s v="Yes"/>
    <s v="monthly client/facility activity report including:_x000a_ # of admissions; _x000a_# of denials with reasons; _x000a_# of discharges with reasons;_x000a_# of hospitalizations with reasons;_x000a_staffing updates;_x000a_ incidents;_x000a_ and facility concerns and issues."/>
    <s v="_x000a_​DHS is negotiating a new agreement for the next 5 year term, vendor has indicated they will ask for additional funds."/>
    <s v="_x000a_​Commission on Aging;_x000a_Commission on Long Term Care Residences; _x000a_Community Services Board"/>
    <s v="Residents of Mary Marshall Assisted Living Residence"/>
    <d v="2016-08-01T13:13:21"/>
    <s v="_x000a_https://arlingtonva.sharepoint.com/sites/dmf/budget/Lists/NonProfit%20Tracker/Attachments/65/619-12%20-%20NOA%20-%20A5.pdf_x000a_https://arlingtonva.sharepoint.com/sites/dmf/budget/Lists/NonProfit%20Tracker/Attachments/65/619-12.pdf_x000a_ "/>
    <s v="https://arlingtonva.sharepoint.com/sites/dmf/budget/Lists/NonProfit%20Tracker/Attachments/65/619-12%20-%20NOA%20-%20A5.pdf"/>
    <s v="https://arlingtonva.sharepoint.com/sites/dmf/budget/Lists/NonProfit%20Tracker/Attachments/65/619-12.pdf"/>
    <m/>
    <s v="Sole Source"/>
    <s v="Yes"/>
    <s v="Yes"/>
    <s v="_x000a_​NB-budget matches PSB."/>
    <s v="NMB-07/08/2016"/>
    <s v="_x000a_​NB-purchasing authority says sole source but type of agreement says RFP, need to confirm which is right."/>
    <s v="_x000a_​NB-double-check purchasing vehicle. Is the upcoming contract due to a competitive bid process or is this a sole source? This is the Mary Marshall Assisted Living Residence. The initial agreement was an RFP, but it is now going to be a sole source going forward. New agreement will be in place by early fall 2016."/>
    <s v="Item"/>
    <s v="sites/dmf/budget/Lists/NonProfit Tracker"/>
    <x v="1"/>
  </r>
  <r>
    <n v="1"/>
    <s v="Volunteers of America Chesapeake (VoAC)"/>
    <s v="​Diversion Homeless Services Program"/>
    <s v="​Diversion and emergency shelter services to Arlington County residents who are at risk of, or are homeless"/>
    <s v="Housing"/>
    <x v="0"/>
    <s v="Jennifer L. Daniels"/>
    <s v="Community Development Fund"/>
    <s v="101.456300.91102.VOAC.0000.64SG"/>
    <m/>
    <n v="0"/>
    <n v="50000"/>
    <n v="50000"/>
    <m/>
    <x v="0"/>
    <s v="​Applied to the Community Development Fund"/>
    <s v="CDCAC"/>
    <s v="_x000a_7/1/16 - 6/30/17"/>
    <s v="FY16 - $50,000"/>
    <s v="FY 2016"/>
    <s v="N/A"/>
    <s v="Yes"/>
    <s v="# residents served through diversion program_x000a_# residents diverted, remaining housed without using shelter services within 12 months"/>
    <s v="None"/>
    <s v="Community Development Citizens Advisory Committee"/>
    <s v="Homeless persons, people at risk for homelessness, Continuum of Care"/>
    <d v="2016-08-01T13:18:05"/>
    <s v="_x000a_https://arlingtonva.sharepoint.com/sites/dmf/budget/Lists/NonProfit%20Tracker/Attachments/107/VOAC%20-%20diversion%2050K.pdf"/>
    <s v="https://arlingtonva.sharepoint.com/sites/dmf/budget/Lists/NonProfit%20Tracker/Attachments/107/VOAC%20-%20diversion%2050K.pdf"/>
    <m/>
    <m/>
    <s v="General Fund Grant Agreement"/>
    <s v="Yes"/>
    <s v="Yes"/>
    <s v="_x000a_​NB-budget matches the FY17 CD Fund table; money is budgeted to task after adoption."/>
    <s v="Nmb-7/07/2016"/>
    <m/>
    <m/>
    <s v="Item"/>
    <s v="sites/dmf/budget/Lists/NonProfit Tracker"/>
    <x v="0"/>
  </r>
  <r>
    <n v="1"/>
    <s v="Volunteers of America Chesapeake (VoAC)"/>
    <s v="Homelessness Services"/>
    <s v="​Operates the County-owned Residential Program Center (RPC)  for homeless individuals, operates the RPC Detox and Early Recovery Programs"/>
    <s v="Housing"/>
    <x v="1"/>
    <s v="Joe Bullock"/>
    <s v="General Fund"/>
    <s v="101.434000.52206.0000.1000.3501   (Early Recovery ) _x000a_101.434000.52207.0000.1000.3521 (RPC Detox)"/>
    <m/>
    <n v="873222"/>
    <n v="0"/>
    <n v="873222"/>
    <s v="259-12"/>
    <x v="2"/>
    <s v="RFP"/>
    <s v="RFP"/>
    <s v="_x000a_7/1/16 - 6/30/17"/>
    <s v="FY13 - $698,787_x000a_FY14 - $913,716_x000a_FY15-16 - $873,222"/>
    <s v="FY 2013"/>
    <s v="FY17 - COLA"/>
    <s v="Yes"/>
    <s v="Program managers/case workers closely monitor the progress of the clients and impact of the facility care provided in development of client."/>
    <s v="None"/>
    <s v="_x000a_Community Services Board"/>
    <s v="Community Service Board (CSB), Behavioral Health Division (BHD) clients"/>
    <d v="2016-08-01T13:16:56"/>
    <s v="_x000a_https://arlingtonva.sharepoint.com/sites/dmf/budget/Lists/NonProfit%20Tracker/Attachments/93/0.%20FY16%20contract%20441-10%20A7%20Final.pdf"/>
    <s v="https://arlingtonva.sharepoint.com/sites/dmf/budget/Lists/NonProfit%20Tracker/Attachments/93/0.%20FY16%20contract%20441-10%20A7%20Final.pdf"/>
    <m/>
    <m/>
    <s v="Competitvely Bid Contract"/>
    <s v="Yes"/>
    <s v="Yes"/>
    <s v="_x000a_​NB-$0 budget in PSB."/>
    <s v="NMB-07/08/2016"/>
    <s v="_x000a_​NB-see monthly reporting requirementsstartin on page 13. Add CSB to commission field."/>
    <s v="_x000a_​NB-ask about budget location."/>
    <s v="Item"/>
    <s v="sites/dmf/budget/Lists/NonProfit Tracker"/>
    <x v="1"/>
  </r>
  <r>
    <n v="1"/>
    <s v="Volunteers of America Chesapeake (VoAC)"/>
    <s v="Residential Program Management"/>
    <s v="​Operates the Residential Program Center (RPC), which includes three components: 44 beds Shelter for Homeless Individuals, a Social Model Detox Program, and an Early Recovery Treatment Program "/>
    <s v="Housing"/>
    <x v="1"/>
    <s v="Cynthia Stevens"/>
    <s v="General Fund"/>
    <s v="101.437405.51108.HMLS.1000.5H81"/>
    <m/>
    <n v="757249"/>
    <n v="0"/>
    <n v="757249"/>
    <s v="441-10"/>
    <x v="2"/>
    <s v="A funding request is sent to the department during the budget process. Organization may choose to contact and/or submit a funding request to the County Board."/>
    <s v="_x000a_​Internal Department Review"/>
    <s v="_x000a_7/1/16 - 6/30/17"/>
    <s v="FY13 - $644,484_x000a_FY14 - $685,734_x000a_FY15-16 - $692,591"/>
    <s v="FY 2006"/>
    <s v=" FY17 - estimated personnel expenses due to living wage adjustment were calculated at $17,192"/>
    <s v="Yes"/>
    <s v="-monthly reports including: _x000a_# exiting shelter in the month_x000a_ % of clients with employment income at exit_x000a_ % of clients with non-employment income at exit,_x000a_% of clients with no income at exit_x000a_ % of clients who increase income from entry to exit_x000a_ % of clients with non-cash benefits at exit_x000a_ # of clients exiting to permanent housing (all shelter clients)_x000a_# of clients exiting to permanent housing (prioritized clients)_x000a_# of clients exiting Independence House_x000a_# of  clients who exited permanent housing 6  calendar months ago_x000a_# of clients above who returned to shelter in the 7th month_x000a_ rate of return/recidivism_x000a_ % of beds utilized nightly on average_x000a_ median length of stay"/>
    <s v="None"/>
    <s v=" Citizens Advisory Commission on Housing"/>
    <s v="Homeless adults, landlords and property management companies, _x000a_ Continuum of Care"/>
    <d v="2016-08-01T12:56:32"/>
    <s v="_x000a_https://arlingtonva.sharepoint.com/sites/dmf/budget/Other%20Budget%20Documents/Volunteers%20of%20America%20Chesapeake%20Inc%20Residential%20Center%20Management%20%20FY16%20contract%20441-10%20A7.pdf"/>
    <s v="https://arlingtonva.sharepoint.com/sites/dmf/budget/Other%20Budget%20Documents/Volunteers%20of%20America%20Chesapeake%20Inc%20Residential%20Center%20Management%20%20FY16%20contract%20441-10%20A7.pdf"/>
    <m/>
    <m/>
    <s v="Contract"/>
    <s v="Yes"/>
    <s v="Yes"/>
    <s v="_x000a_​NB-FY17 PSB budget is $692,591."/>
    <s v="NMB-07/08/2016"/>
    <m/>
    <s v="_x000a_FY17 PSB budget for codes provided totals $692,591. Are we missing any codes? Where is additional funding coming from? Dept Answer - ​The increase in funding for this contract is a structural issue, through our monitoring process we reserve sufficient funding at year end."/>
    <s v="Item"/>
    <s v="sites/dmf/budget/Lists/NonProfit Tracker"/>
    <x v="1"/>
  </r>
  <r>
    <n v="1"/>
    <s v="Volunteers of America Chesapeake (VoAC)"/>
    <s v="VOAC CAS Case Management"/>
    <s v="CAS Case Management - Centralized Access System (CAS) to provide housing stabilization, financial literacy and case management services to eligible households receiving short-term assistance to prevent homelessness or rapidly re-house homeless households."/>
    <s v="Housing"/>
    <x v="1"/>
    <s v="Heather Venner"/>
    <s v="General Fund"/>
    <s v="101.437405.51108.HST.1000.HRSS_x000a_101.499100.51108.HST.1000.HPSR"/>
    <s v="_x000a_Office Space at DHS 2 days per week._x000a_ "/>
    <n v="26811"/>
    <n v="0"/>
    <n v="26811"/>
    <m/>
    <x v="0"/>
    <s v="A funding request is sent to the department during the budget process. Organization may choose to contact and/or submit a funding request to the County Board."/>
    <s v="_x000a_​Board Award"/>
    <s v="_x000a_7/1/16 - 6/30/17"/>
    <s v="​FY13 - $52,804_x000a_FY14 - $51,850_x000a_FY15 - $26,811_x000a_FY16 - $61,811"/>
    <s v="FY 2013"/>
    <s v="FY17 - funding decreased to $26,811 due to lack of match for local funding"/>
    <s v="Yes"/>
    <s v="-monthly report detailing: financial assistance by transaction and uncashed checks._x000a_-quarterly reports including: statement of donations and amounts received; _x000a_and documentation of expenditures to be credited to quarterly in-kind contribution."/>
    <s v="None"/>
    <s v="Citizens Advisory Commission on Housing"/>
    <s v="Homeless adults, landlords and property management companies, Continuum of Care"/>
    <d v="2016-07-28T15:03:49"/>
    <s v="_x000a_https://arlingtonva.sharepoint.com/sites/dmf/budget/Other%20Budget%20Documents/Volunteers%20of%20America%20Chesapeake%20Inc%20CAS%20Case%20Management%20%20FY17%20agreement.pdf"/>
    <s v="https://arlingtonva.sharepoint.com/sites/dmf/budget/Other%20Budget%20Documents/Volunteers%20of%20America%20Chesapeake%20Inc%20CAS%20Case%20Management%20%20FY17%20agreement.pdf"/>
    <m/>
    <m/>
    <s v="EP"/>
    <s v="Yes"/>
    <s v="Yes"/>
    <s v="_x000a_​NB-$0 budget in PSB."/>
    <s v="NMB-07/11/2016"/>
    <s v="_x000a_​NB-spell out CAS. For metrics, see Exhibit E of the contract (page 18 of the pdf). Only see emtrics on this page, but DHS said there were six."/>
    <s v="_x000a_​NB-ask about budget location. Ask about two metrics not included in exhibit e."/>
    <s v="Item"/>
    <s v="sites/dmf/budget/Lists/NonProfit Tracker"/>
    <x v="3"/>
  </r>
  <r>
    <n v="1"/>
    <s v="Wesley Housing Development Corporation (WHDC)"/>
    <s v="​Building Communities of Promise"/>
    <s v="​On-site enrichment programming at Whitefield Commons Community Resource Center to foster economic self-sufficiency and academic achievement for low-income adults and youth"/>
    <s v="Education/Job Training"/>
    <x v="0"/>
    <s v="Rolda Nedd"/>
    <s v="Community Development Fund"/>
    <s v="206.456300.72405.0000.0642.6DWH"/>
    <m/>
    <n v="0"/>
    <n v="24000"/>
    <n v="24000"/>
    <m/>
    <x v="0"/>
    <s v="​Applied to the Community Development Fund"/>
    <s v="CDCAC"/>
    <s v="_x000a_7/1/16 - 6/30/17"/>
    <s v="​FY14 - $25,000_x000a_FY15-16 - $24,000"/>
    <s v="FY 2014"/>
    <s v="FY15 - Fewer funds to allocate among programs"/>
    <s v="Yes"/>
    <s v="# residents who will access referral support and/or employment services to maintain housing_x000a_# elementary-age students who maintain or improve academic performance                                _x000a_# residents who improve computer literacy and achieve basic, intermediate or advanced skill level                                                _x000a_# adults who achieve new or improved employment                                                             "/>
    <s v="None"/>
    <s v="Community Development Citizens Advisory Committee"/>
    <s v="Low-to-moderate income residents who reside at Whitefield Commons Apartment Complex"/>
    <d v="2016-08-01T12:46:15"/>
    <s v="_x000a_https://arlingtonva.sharepoint.com/sites/dmf/budget/Other%20Budget%20Documents/WHDC%20FY16.pdf"/>
    <s v="https://arlingtonva.sharepoint.com/sites/dmf/budget/Other%20Budget%20Documents/WHDC%20FY16.pdf"/>
    <m/>
    <m/>
    <s v="General Fund Grant Agreement"/>
    <s v="Yes"/>
    <s v="Yes"/>
    <s v="_x000a_​NB-budget matches the FY17 CD Fund table; money is budgeted to task after adoption."/>
    <s v="NMB-07/07/2016"/>
    <m/>
    <s v="_x000a_​NB-Is Whitefield Commons part of an NSA (like Buckingham)? It's in the Buckingham area so maybe. Can't access link in the community stakeholders section is it the same as the agreement or is it something else? Yes, NSA. Have document from stakeholder field. County is moving away from using NSAs. Just spell out term once and move on."/>
    <s v="Item"/>
    <s v="sites/dmf/budget/Lists/NonProfit Tracker"/>
    <x v="0"/>
  </r>
</pivotCacheRecords>
</file>

<file path=xl/pivotCache/pivotCacheRecords6.xml><?xml version="1.0" encoding="utf-8"?>
<pivotCacheRecords xmlns="http://schemas.openxmlformats.org/spreadsheetml/2006/main" xmlns:r="http://schemas.openxmlformats.org/officeDocument/2006/relationships" count="9">
  <r>
    <x v="0"/>
    <s v="Reevesland Learning Center (RLC)"/>
    <s v="​RLC Educational Garden Program - Lawns2Lettuce4Lunch"/>
    <x v="0"/>
    <x v="0"/>
    <x v="0"/>
    <s v="Lyndell Core"/>
    <s v="In-Kind Contribution"/>
    <s v="N/A"/>
    <s v="_x000a_​DPR park space and initial supply support such as mulch."/>
    <n v="0"/>
    <n v="0"/>
    <n v="0"/>
    <m/>
    <s v="EP"/>
    <s v="Organization contacts department staff directly"/>
    <s v="_x000a_​Internal Department Review"/>
    <s v="_x000a_7/1/16 - 6/30/17"/>
    <s v="N/A"/>
    <s v="FY 2011"/>
    <s v="N/A"/>
    <s v="_x000a_No"/>
    <s v="None"/>
    <s v="N/A"/>
    <s v="None"/>
    <s v="RLC, HALRB, and residents who attend these programs.​"/>
    <d v="2016-07-28T11:17:14"/>
    <s v="_x000a_https://arlingtonva-my.sharepoint.com/personal/rschmitt_arlingtonva_us/Documents/Non-Profit%20Tracker%20Support/Reevesland%20MOU%20(CB-APPROVED).pdf"/>
    <s v="https://arlingtonva.sharepoint.com/sites/dmf/budget/_layouts/15/guestaccess.aspx?guestaccesstoken=yABb1oi7qTAUPiV8UaLf7ooaQJlkp1TNapzDLrWcbbY%3d&amp;docid=2_1ea89aa12fea54817b8882d802458b410&amp;rev=1"/>
    <m/>
    <m/>
    <s v="Memorandum of Understanding"/>
    <s v="No"/>
    <s v="Yes"/>
    <s v="_x000a_​NB-in-kind services, n/a."/>
    <s v="JWB-7/6"/>
    <s v="_x000a_What is HALRB?- What park space is offered? Can we offer more description on the supplies offered,"/>
    <m/>
    <s v="Item"/>
    <s v="sites/dmf/budget/Lists/NonProfit Tracker"/>
    <s v="In-Kind Contribution"/>
  </r>
  <r>
    <x v="0"/>
    <s v="Offender Aid &amp; Restoration (OAR)"/>
    <s v="Skills Program"/>
    <x v="1"/>
    <x v="1"/>
    <x v="1"/>
    <s v="Patti Richards"/>
    <s v="In-Kind Contribution"/>
    <s v="799 434100 22301 0000 0000 8042"/>
    <m/>
    <n v="0"/>
    <n v="0"/>
    <n v="0"/>
    <s v="Exempt Purchase"/>
    <s v="EP"/>
    <s v="Organization contacts department staff directly"/>
    <s v="_x000a_​Internal Department Review"/>
    <s v="_x000a_7/1/16 - 6/30/17"/>
    <s v="N/A"/>
    <s v="FY 2010"/>
    <s v="N/A"/>
    <s v="_x000a_No"/>
    <s v="None"/>
    <s v="None"/>
    <s v="None"/>
    <s v="Inmates"/>
    <d v="2016-08-01T12:53:13"/>
    <s v="_x000a__x000a__x000a__x000a_https://arlingtonva.sharepoint.com/sites/dmf/budget/Lists/NonProfit%20Tracker/Attachments/11/OAR%20FY16.pdf"/>
    <s v="https://arlingtonva.sharepoint.com/sites/dmf/budget/Lists/NonProfit%20Tracker/Attachments/11/OAR%20FY16.pdf"/>
    <m/>
    <m/>
    <s v="General Fund Grant Agreement"/>
    <s v="Yes"/>
    <s v="No"/>
    <s v="_x000a_​NB-trust &amp; agency account-not budgeted."/>
    <s v="NMB-07/11/2016"/>
    <m/>
    <s v="_x000a_​NB-how much is spent annually for these services?  SIther any formal agreement? if so, what type? What about metrics?"/>
    <s v="Item"/>
    <s v="sites/dmf/budget/Lists/NonProfit Tracker"/>
    <s v="In-Kind Contribution"/>
  </r>
  <r>
    <x v="0"/>
    <s v="Alliance for Arlington Senior Programs"/>
    <s v="​Alliance for Arlington Senior Programs"/>
    <x v="2"/>
    <x v="2"/>
    <x v="0"/>
    <s v="Jennifer Collins"/>
    <s v="In-Kind Contribution"/>
    <s v="N/A"/>
    <s v="​DPR provides the use of facility space"/>
    <n v="0"/>
    <n v="0"/>
    <n v="0"/>
    <m/>
    <s v="EP"/>
    <s v="None"/>
    <s v="_x000a_​Internal Department Review"/>
    <s v="_x000a_7/1/16 - 6/30/17"/>
    <s v="N/A"/>
    <s v="FY 2007"/>
    <s v="_x000a_n/a​"/>
    <s v="Yes"/>
    <s v="_x000a_- extend outreach and promote awareness of DPR's senior programs_x000a_- work to expand the County's existing Senior Center programs_x000a_- work to improve the Senior Center facilities_x000a_- work with other area organizations where partnerships can advance the work of the Alliance for Arlington Seniors Programs"/>
    <s v="N/A"/>
    <s v="Commission on Aging"/>
    <s v="55+ Community"/>
    <d v="2016-07-28T11:14:20"/>
    <s v="_x000a_https://arlingtonva-my.sharepoint.com/personal/rschmitt_arlingtonva_us/Documents/Non-Profit%20Tracker%20Support/MOU%20Alliance%20Senior%20Pg%20signed%2010-7-10.pdf"/>
    <s v="https://arlingtonva-my.sharepoint.com/personal/rschmitt_arlingtonva_us/Documents/Non-Profit%20Tracker%20Support/MOU%20Alliance%20Senior%20Pg%20signed%2010-7-10.pdf"/>
    <m/>
    <m/>
    <s v="Memorandum of Understanding"/>
    <s v="No"/>
    <s v="Yes"/>
    <s v="_x000a_NB-in-kind service, n/a."/>
    <s v="JWB-7/6"/>
    <s v="_x000a_Can we provide additional detail on the facility space given?_x000a_Was a small group- dpr has purchasing authority, group is shrinking and should be considered a friends group"/>
    <m/>
    <s v="Item"/>
    <s v="sites/dmf/budget/Lists/NonProfit Tracker"/>
    <s v="In-Kind Contribution"/>
  </r>
  <r>
    <x v="0"/>
    <s v="Greenbrier Learning Center (GLC)"/>
    <s v="​ASPIRE!"/>
    <x v="3"/>
    <x v="1"/>
    <x v="0"/>
    <s v="Peter Lusk"/>
    <s v="In-Kind Contribution"/>
    <s v="N/A"/>
    <s v="Use of County Space"/>
    <n v="0"/>
    <n v="0"/>
    <n v="0"/>
    <m/>
    <s v="EP"/>
    <s v="None"/>
    <s v="_x000a_​Internal Department Review"/>
    <s v="_x000a_7/1/16 - 6/30/17"/>
    <s v="N/A"/>
    <s v="FY 2016"/>
    <s v="N/A"/>
    <s v="_x000a_No"/>
    <s v="An MOU is currently being developed to define metrics."/>
    <s v="N/A"/>
    <s v="None"/>
    <s v="Participating students and their families. "/>
    <d v="2016-07-28T11:03:29"/>
    <s v="_x000a_https://arlingtonva-my.sharepoint.com/personal/rschmitt_arlingtonva_us/Documents/Non-Profit%20Tracker%20Support/County%20GLC%20MOA%20signed%207%206%2015.pdf"/>
    <s v="https://arlingtonva-my.sharepoint.com/personal/rschmitt_arlingtonva_us/Documents/Non-Profit%20Tracker%20Support/County%20GLC%20MOA%20signed%207%206%2015.pdf"/>
    <m/>
    <m/>
    <s v="Memorandum of Understanding"/>
    <s v="No"/>
    <s v="Yes"/>
    <s v="_x000a_​NB-in-kind contribution, n/a."/>
    <s v="JWB-7/6"/>
    <s v="_x000a_Is this in-kind contribution still in the development stage?"/>
    <s v="_x000a_What is an RFEI BID?- Need more description of services-"/>
    <s v="Item"/>
    <s v="sites/dmf/budget/Lists/NonProfit Tracker"/>
    <s v="In-Kind Contribution"/>
  </r>
  <r>
    <x v="0"/>
    <s v="Arlington Food Assistance Center (AFAC)"/>
    <s v="​AFAC- Arlington Reads, Arlington Grows"/>
    <x v="4"/>
    <x v="3"/>
    <x v="2"/>
    <s v="Anne Gable"/>
    <s v="In-Kind Contribution"/>
    <s v="N/A"/>
    <s v="​The Central Library provides the garden space, mulch, and water source"/>
    <n v="0"/>
    <n v="0"/>
    <n v="0"/>
    <m/>
    <s v="EP"/>
    <s v="None"/>
    <s v="Internal Department Review"/>
    <s v="_x000a_7/1/16 - 6/30/17"/>
    <s v="N/A"/>
    <s v="FY 2010"/>
    <m/>
    <s v="_x000a_No"/>
    <s v="None"/>
    <s v="None"/>
    <s v="None"/>
    <s v="Citizens that are served by AFAC and community members who attend the gardening education events"/>
    <d v="2016-07-28T15:06:13"/>
    <s v="_x000a_None"/>
    <m/>
    <m/>
    <m/>
    <s v="Exempt Purchase"/>
    <s v="No"/>
    <s v="No"/>
    <s v="_x000a_​NB-in-kind services, n/a."/>
    <s v="NMB-07/11/2016"/>
    <s v="_x000a_​NB-make sure all applicable fields are completed. May need to copy lobbying effort info from other AFAC entry."/>
    <s v="_x000a_​NB-can you provide a copy of the sole source agreement? Do you have any metrics/goals for this program?"/>
    <s v="Item"/>
    <s v="sites/dmf/budget/Lists/NonProfit Tracker"/>
    <s v="In-Kind Contribution"/>
  </r>
  <r>
    <x v="0"/>
    <s v="Good News Jail &amp; Prison Ministry"/>
    <s v="​Inmate Chaplain Services"/>
    <x v="5"/>
    <x v="4"/>
    <x v="1"/>
    <s v="Patti Richards"/>
    <s v="In-Kind Contribution"/>
    <s v="799 434100 22301 0000 0000 8042"/>
    <s v="_x000a_Use of space in the jail including a desk, phone and computer."/>
    <n v="0"/>
    <n v="0"/>
    <n v="0"/>
    <m/>
    <s v="_x000a_MOU"/>
    <s v="Organization contacts department staff directly"/>
    <s v="_x000a_​Internal Department Review"/>
    <s v="_x000a_7/1/16 - 6/30/17"/>
    <s v="N/A"/>
    <s v="FY 1994"/>
    <m/>
    <s v="_x000a_No"/>
    <s v="None"/>
    <s v="None"/>
    <s v="None"/>
    <s v="Inmates"/>
    <d v="2016-08-01T12:46:48"/>
    <s v="Yes"/>
    <s v="https://arlingtonva.sharepoint.com/sites/dmf/budget/NonProfit%20Agreement%20Library/Good%20news%20Jail%20Ministry-GN-Sherrif's%20Deparment-GOOD%20NEWS%20MOU.pdf"/>
    <m/>
    <m/>
    <s v="Memorandum of Understanding"/>
    <s v="Yes"/>
    <s v="No"/>
    <s v="_x000a_​NB-trust &amp; agency account, not budgeted."/>
    <s v="NMB-07/11/2016"/>
    <s v="_x000a_​NB-check expenses hitting the trust and agency account. FY 2016 expense were about $250K so this must be covering other services as well. FY16 PO (228126) was for $10,000, use this is estimate._x000a_ "/>
    <s v="_x000a_​NB-what type of expenses are incurred in the trust and agency account? how much is spent annually? Is there any in-kind contribution (office space, telephone, pager, etc.). Is there any formal agreement for these services?"/>
    <s v="Item"/>
    <s v="sites/dmf/budget/Lists/NonProfit Tracker"/>
    <s v="In-Kind Contribution"/>
  </r>
  <r>
    <x v="0"/>
    <s v="Friends of Gulf Branch Nature Center [FOGBNC]"/>
    <s v="Nature Center"/>
    <x v="6"/>
    <x v="0"/>
    <x v="0"/>
    <s v="Jennifer Fioretti"/>
    <s v="In-Kind Contribution"/>
    <s v="N/A"/>
    <s v="_x000a_​DPR assists in recruiting volunteers, providing background checks; DPR provides space at GBNC"/>
    <n v="0"/>
    <n v="0"/>
    <n v="0"/>
    <m/>
    <s v="EP"/>
    <s v="None"/>
    <s v="_x000a_​Internal Department Review"/>
    <s v="_x000a_7/1/16 - 6/30/17"/>
    <s v="N/A"/>
    <s v="N/A"/>
    <s v="N/A"/>
    <s v="_x000a_No"/>
    <s v="An updated MOU is currently being developed to define metrics."/>
    <s v="None"/>
    <s v="None"/>
    <s v="Friends of Gulf Branch, volunteers, participants"/>
    <d v="2016-07-28T11:21:30"/>
    <s v="_x000a_https://arlingtonva-my.sharepoint.com/personal/rschmitt_arlingtonva_us/Documents/Non-Profit%20Tracker%20Support/MOU%20DPR%20and%20Gulf%20Branch%20NC%20signed%202011.pdf"/>
    <s v="https://arlingtonva.sharepoint.com/sites/dmf/budget/_layouts/15/guestaccess.aspx?guestaccesstoken=88%2bF4jb39kHzpb73u%2bMVJ8GI3Z%2fpWqIV9eRKa6WNpME%3d&amp;docid=2_17d8ba3d720154bcdb699cb190c5cefcb&amp;rev=1"/>
    <m/>
    <m/>
    <s v="Exempt Purchase"/>
    <s v="No"/>
    <s v="Yes"/>
    <s v="_x000a_​NB-in-kind services, n/a."/>
    <s v="JWB-7/6"/>
    <s v="_x000a_Currently revising MOA as group has grown significantly"/>
    <m/>
    <s v="Item"/>
    <s v="sites/dmf/budget/Lists/NonProfit Tracker"/>
    <s v="In-Kind Contribution"/>
  </r>
  <r>
    <x v="0"/>
    <s v="Doorways For Women &amp; Families, Inc."/>
    <s v="Court Advocacy Program"/>
    <x v="7"/>
    <x v="4"/>
    <x v="3"/>
    <s v="Rick Strobach"/>
    <s v="In-Kind Contribution"/>
    <s v="N/A"/>
    <s v="_x000a_Doorways has use of a small workstation and telephone"/>
    <n v="0"/>
    <n v="0"/>
    <n v="0"/>
    <m/>
    <s v="EP"/>
    <s v="Organization contacts department staff directly"/>
    <s v="_x000a_​This program makes a quarterly progress report and client surveys regarding the services received."/>
    <s v="_x000a_7/1/16 - 6/30/17"/>
    <s v="N/A"/>
    <s v="N/A"/>
    <s v="N/A"/>
    <s v="Yes"/>
    <s v="- quarterly progress report_x000a_-client surveys regarding the Services received"/>
    <s v="None"/>
    <s v="Commission on the Status of Women"/>
    <s v="Commonwealth Attorneys Office, Victims of Domestic Violence, JDR Intake Unit, Police detectives, Legal Aid"/>
    <d v="2016-08-01T12:50:39"/>
    <s v="_x000a_None"/>
    <m/>
    <m/>
    <m/>
    <s v="None"/>
    <s v="Yes"/>
    <s v="No"/>
    <s v="_x000a_NB-n/a, in-kind service."/>
    <s v="NMB-07/11/2016"/>
    <m/>
    <s v="_x000a_​NB-is there any formal agreement for this arrangement?/ No"/>
    <s v="Item"/>
    <s v="sites/dmf/budget/Lists/NonProfit Tracker"/>
    <s v="In-Kind Contribution"/>
  </r>
  <r>
    <x v="1"/>
    <m/>
    <m/>
    <x v="8"/>
    <x v="5"/>
    <x v="4"/>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0" firstHeaderRow="0" firstDataRow="1" firstDataCol="1"/>
  <pivotFields count="41">
    <pivotField dataField="1" showAll="0"/>
    <pivotField showAll="0"/>
    <pivotField showAll="0"/>
    <pivotField showAll="0"/>
    <pivotField showAll="0"/>
    <pivotField showAll="0"/>
    <pivotField showAll="0"/>
    <pivotField axis="axisRow" showAll="0">
      <items count="7">
        <item x="0"/>
        <item x="1"/>
        <item x="2"/>
        <item x="5"/>
        <item x="3"/>
        <item x="4"/>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7">
    <i>
      <x/>
    </i>
    <i>
      <x v="1"/>
    </i>
    <i>
      <x v="2"/>
    </i>
    <i>
      <x v="3"/>
    </i>
    <i>
      <x v="4"/>
    </i>
    <i>
      <x v="5"/>
    </i>
    <i t="grand">
      <x/>
    </i>
  </rowItems>
  <colFields count="1">
    <field x="-2"/>
  </colFields>
  <colItems count="2">
    <i>
      <x/>
    </i>
    <i i="1">
      <x v="1"/>
    </i>
  </colItems>
  <dataFields count="2">
    <dataField name="Sum of Total FY 2017 Budget" fld="12" baseField="7" baseItem="0" numFmtId="3"/>
    <dataField name="Sum of Count" fld="0" baseField="0" baseItem="0"/>
  </dataFields>
  <formats count="2">
    <format dxfId="36">
      <pivotArea outline="0" collapsedLevelsAreSubtotals="1" fieldPosition="0"/>
    </format>
    <format dxfId="3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5" firstHeaderRow="0" firstDataRow="1" firstDataCol="1"/>
  <pivotFields count="41">
    <pivotField dataField="1" showAll="0"/>
    <pivotField showAll="0"/>
    <pivotField showAll="0"/>
    <pivotField showAll="0"/>
    <pivotField showAll="0"/>
    <pivotField axis="axisRow" showAll="0">
      <items count="12">
        <item x="5"/>
        <item x="7"/>
        <item x="0"/>
        <item x="6"/>
        <item x="1"/>
        <item x="10"/>
        <item x="2"/>
        <item x="4"/>
        <item x="8"/>
        <item x="3"/>
        <item x="9"/>
        <item t="default"/>
      </items>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12">
    <i>
      <x/>
    </i>
    <i>
      <x v="1"/>
    </i>
    <i>
      <x v="2"/>
    </i>
    <i>
      <x v="3"/>
    </i>
    <i>
      <x v="4"/>
    </i>
    <i>
      <x v="5"/>
    </i>
    <i>
      <x v="6"/>
    </i>
    <i>
      <x v="7"/>
    </i>
    <i>
      <x v="8"/>
    </i>
    <i>
      <x v="9"/>
    </i>
    <i>
      <x v="10"/>
    </i>
    <i t="grand">
      <x/>
    </i>
  </rowItems>
  <colFields count="1">
    <field x="-2"/>
  </colFields>
  <colItems count="2">
    <i>
      <x/>
    </i>
    <i i="1">
      <x v="1"/>
    </i>
  </colItems>
  <dataFields count="2">
    <dataField name="Sum of Total FY 2017 Budget" fld="12" baseField="0" baseItem="0"/>
    <dataField name="Sum of Count" fld="0" baseField="0" baseItem="0"/>
  </dataFields>
  <formats count="2">
    <format dxfId="34">
      <pivotArea collapsedLevelsAreSubtotals="1" fieldPosition="0">
        <references count="2">
          <reference field="4294967294" count="1" selected="0">
            <x v="1"/>
          </reference>
          <reference field="5" count="1">
            <x v="6"/>
          </reference>
        </references>
      </pivotArea>
    </format>
    <format dxfId="33">
      <pivotArea collapsedLevelsAreSubtotals="1" fieldPosition="0">
        <references count="2">
          <reference field="4294967294" count="1" selected="0">
            <x v="1"/>
          </reference>
          <reference field="5" count="3">
            <x v="8"/>
            <x v="9"/>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1"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4" firstHeaderRow="0" firstDataRow="1" firstDataCol="1"/>
  <pivotFields count="41">
    <pivotField dataField="1" showAll="0">
      <items count="3">
        <item x="0"/>
        <item x="1"/>
        <item t="default"/>
      </items>
    </pivotField>
    <pivotField showAll="0"/>
    <pivotField showAll="0"/>
    <pivotField showAll="0"/>
    <pivotField axis="axisRow" showAll="0">
      <items count="15">
        <item x="8"/>
        <item x="10"/>
        <item x="9"/>
        <item x="7"/>
        <item x="0"/>
        <item x="5"/>
        <item x="4"/>
        <item x="1"/>
        <item x="6"/>
        <item x="12"/>
        <item x="3"/>
        <item x="11"/>
        <item x="2"/>
        <item x="13"/>
        <item t="default"/>
      </items>
    </pivotField>
    <pivotField axis="axisRow" showAll="0">
      <items count="13">
        <item h="1" x="5"/>
        <item h="1" x="7"/>
        <item h="1" x="0"/>
        <item h="1" x="6"/>
        <item x="1"/>
        <item h="1" x="10"/>
        <item h="1" x="2"/>
        <item h="1" x="4"/>
        <item h="1" x="8"/>
        <item h="1" x="3"/>
        <item h="1" x="9"/>
        <item h="1" x="11"/>
        <item t="default"/>
      </items>
    </pivotField>
    <pivotField showAll="0"/>
    <pivotField showAll="0"/>
    <pivotField showAll="0"/>
    <pivotField showAll="0"/>
    <pivotField showAll="0"/>
    <pivotField showAll="0"/>
    <pivotField dataField="1" showAll="0">
      <items count="104">
        <item x="2"/>
        <item x="95"/>
        <item x="92"/>
        <item x="58"/>
        <item x="80"/>
        <item x="57"/>
        <item x="72"/>
        <item x="17"/>
        <item x="70"/>
        <item x="68"/>
        <item x="56"/>
        <item x="18"/>
        <item x="26"/>
        <item x="30"/>
        <item x="8"/>
        <item x="27"/>
        <item x="66"/>
        <item x="101"/>
        <item x="13"/>
        <item x="71"/>
        <item x="15"/>
        <item x="100"/>
        <item x="46"/>
        <item x="77"/>
        <item x="93"/>
        <item x="35"/>
        <item x="0"/>
        <item x="42"/>
        <item x="53"/>
        <item x="6"/>
        <item x="19"/>
        <item x="75"/>
        <item x="65"/>
        <item x="31"/>
        <item x="23"/>
        <item x="52"/>
        <item x="45"/>
        <item x="78"/>
        <item x="24"/>
        <item x="10"/>
        <item x="67"/>
        <item x="12"/>
        <item x="9"/>
        <item x="60"/>
        <item x="59"/>
        <item x="20"/>
        <item x="85"/>
        <item x="34"/>
        <item x="25"/>
        <item x="5"/>
        <item x="54"/>
        <item x="32"/>
        <item x="73"/>
        <item x="61"/>
        <item x="47"/>
        <item x="29"/>
        <item x="33"/>
        <item x="89"/>
        <item x="94"/>
        <item x="21"/>
        <item x="96"/>
        <item x="83"/>
        <item x="87"/>
        <item x="48"/>
        <item x="86"/>
        <item x="91"/>
        <item x="16"/>
        <item x="36"/>
        <item x="22"/>
        <item x="90"/>
        <item x="43"/>
        <item x="82"/>
        <item x="62"/>
        <item x="40"/>
        <item x="37"/>
        <item x="1"/>
        <item x="84"/>
        <item x="74"/>
        <item x="76"/>
        <item x="64"/>
        <item x="50"/>
        <item x="28"/>
        <item x="63"/>
        <item x="69"/>
        <item x="79"/>
        <item x="14"/>
        <item x="49"/>
        <item x="7"/>
        <item x="4"/>
        <item x="81"/>
        <item x="44"/>
        <item x="51"/>
        <item x="99"/>
        <item x="88"/>
        <item x="41"/>
        <item x="98"/>
        <item x="11"/>
        <item x="3"/>
        <item x="39"/>
        <item x="55"/>
        <item x="38"/>
        <item x="97"/>
        <item x="10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8">
        <item x="5"/>
        <item x="0"/>
        <item x="2"/>
        <item x="3"/>
        <item x="4"/>
        <item x="1"/>
        <item x="6"/>
        <item t="default"/>
      </items>
    </pivotField>
  </pivotFields>
  <rowFields count="2">
    <field x="5"/>
    <field x="4"/>
  </rowFields>
  <rowItems count="11">
    <i>
      <x v="4"/>
    </i>
    <i r="1">
      <x v="1"/>
    </i>
    <i r="1">
      <x v="2"/>
    </i>
    <i r="1">
      <x v="4"/>
    </i>
    <i r="1">
      <x v="5"/>
    </i>
    <i r="1">
      <x v="7"/>
    </i>
    <i r="1">
      <x v="8"/>
    </i>
    <i r="1">
      <x v="9"/>
    </i>
    <i r="1">
      <x v="10"/>
    </i>
    <i r="1">
      <x v="12"/>
    </i>
    <i t="grand">
      <x/>
    </i>
  </rowItems>
  <colFields count="1">
    <field x="-2"/>
  </colFields>
  <colItems count="2">
    <i>
      <x/>
    </i>
    <i i="1">
      <x v="1"/>
    </i>
  </colItems>
  <dataFields count="2">
    <dataField name="Sum of Total FY 2017 Budget" fld="12" baseField="40" baseItem="0"/>
    <dataField name="Count of Count"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6"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8" firstHeaderRow="0" firstDataRow="1" firstDataCol="1"/>
  <pivotFields count="41">
    <pivotField dataField="1" showAll="0"/>
    <pivotField showAll="0"/>
    <pivotField showAll="0"/>
    <pivotField showAll="0"/>
    <pivotField showAll="0"/>
    <pivotField axis="axisRow" showAll="0">
      <items count="12">
        <item h="1" x="5"/>
        <item h="1" x="7"/>
        <item h="1" x="0"/>
        <item h="1" x="6"/>
        <item x="1"/>
        <item h="1" x="10"/>
        <item h="1" x="2"/>
        <item h="1" x="4"/>
        <item h="1" x="8"/>
        <item h="1" x="3"/>
        <item h="1" x="9"/>
        <item t="default"/>
      </items>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5"/>
        <item x="0"/>
        <item x="2"/>
        <item x="3"/>
        <item x="4"/>
        <item x="1"/>
        <item t="default"/>
      </items>
    </pivotField>
  </pivotFields>
  <rowFields count="2">
    <field x="5"/>
    <field x="40"/>
  </rowFields>
  <rowItems count="5">
    <i>
      <x v="4"/>
    </i>
    <i r="1">
      <x v="3"/>
    </i>
    <i r="1">
      <x v="4"/>
    </i>
    <i r="1">
      <x v="5"/>
    </i>
    <i t="grand">
      <x/>
    </i>
  </rowItems>
  <colFields count="1">
    <field x="-2"/>
  </colFields>
  <colItems count="2">
    <i>
      <x/>
    </i>
    <i i="1">
      <x v="1"/>
    </i>
  </colItems>
  <dataFields count="2">
    <dataField name="Sum of Total FY 2017 Budget" fld="12" baseField="5" baseItem="4" numFmtId="3"/>
    <dataField name="Sum of Count" fld="0" baseField="5" baseItem="4"/>
  </dataFields>
  <formats count="2">
    <format dxfId="32">
      <pivotArea collapsedLevelsAreSubtotals="1" fieldPosition="0">
        <references count="2">
          <reference field="4294967294" count="1" selected="0">
            <x v="0"/>
          </reference>
          <reference field="5" count="0"/>
        </references>
      </pivotArea>
    </format>
    <format dxfId="31">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7"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0" firstHeaderRow="0" firstDataRow="1" firstDataCol="1"/>
  <pivotFields count="41">
    <pivotField dataField="1" showAll="0"/>
    <pivotField showAll="0"/>
    <pivotField showAll="0"/>
    <pivotField showAll="0"/>
    <pivotField showAll="0"/>
    <pivotField axis="axisRow" showAll="0">
      <items count="12">
        <item h="1" x="5"/>
        <item h="1" x="7"/>
        <item h="1" x="0"/>
        <item h="1" x="6"/>
        <item x="1"/>
        <item h="1" x="10"/>
        <item h="1" x="2"/>
        <item h="1" x="4"/>
        <item h="1" x="8"/>
        <item h="1" x="3"/>
        <item h="1" x="9"/>
        <item t="default"/>
      </items>
    </pivotField>
    <pivotField showAll="0"/>
    <pivotField showAll="0"/>
    <pivotField showAll="0"/>
    <pivotField showAll="0"/>
    <pivotField showAll="0"/>
    <pivotField showAll="0"/>
    <pivotField dataField="1" showAll="0"/>
    <pivotField showAll="0"/>
    <pivotField axis="axisRow" showAll="0">
      <items count="6">
        <item x="4"/>
        <item x="1"/>
        <item x="3"/>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14"/>
  </rowFields>
  <rowItems count="7">
    <i>
      <x v="4"/>
    </i>
    <i r="1">
      <x/>
    </i>
    <i r="1">
      <x v="1"/>
    </i>
    <i r="1">
      <x v="2"/>
    </i>
    <i r="1">
      <x v="3"/>
    </i>
    <i r="1">
      <x v="4"/>
    </i>
    <i t="grand">
      <x/>
    </i>
  </rowItems>
  <colFields count="1">
    <field x="-2"/>
  </colFields>
  <colItems count="2">
    <i>
      <x/>
    </i>
    <i i="1">
      <x v="1"/>
    </i>
  </colItems>
  <dataFields count="2">
    <dataField name="Sum of Total FY 2017 Budget" fld="12" baseField="14" baseItem="0" numFmtId="165"/>
    <dataField name="Sum of Count" fld="0" baseField="0" baseItem="0"/>
  </dataFields>
  <formats count="1">
    <format dxfId="30">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7" firstHeaderRow="0" firstDataRow="1" firstDataCol="1"/>
  <pivotFields count="41">
    <pivotField dataField="1" showAll="0"/>
    <pivotField showAll="0"/>
    <pivotField showAll="0"/>
    <pivotField showAll="0"/>
    <pivotField axis="axisRow" showAll="0">
      <items count="14">
        <item x="8"/>
        <item x="10"/>
        <item x="9"/>
        <item x="7"/>
        <item x="0"/>
        <item x="5"/>
        <item x="4"/>
        <item x="1"/>
        <item x="6"/>
        <item x="12"/>
        <item x="3"/>
        <item x="11"/>
        <item x="2"/>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14">
    <i>
      <x/>
    </i>
    <i>
      <x v="1"/>
    </i>
    <i>
      <x v="2"/>
    </i>
    <i>
      <x v="3"/>
    </i>
    <i>
      <x v="4"/>
    </i>
    <i>
      <x v="5"/>
    </i>
    <i>
      <x v="6"/>
    </i>
    <i>
      <x v="7"/>
    </i>
    <i>
      <x v="8"/>
    </i>
    <i>
      <x v="9"/>
    </i>
    <i>
      <x v="10"/>
    </i>
    <i>
      <x v="11"/>
    </i>
    <i>
      <x v="12"/>
    </i>
    <i t="grand">
      <x/>
    </i>
  </rowItems>
  <colFields count="1">
    <field x="-2"/>
  </colFields>
  <colItems count="2">
    <i>
      <x/>
    </i>
    <i i="1">
      <x v="1"/>
    </i>
  </colItems>
  <dataFields count="2">
    <dataField name="Sum of Total FY 2017 Budget" fld="12" baseField="4" baseItem="0"/>
    <dataField name="Sum of Count" fld="0" baseField="0" baseItem="0"/>
  </dataFields>
  <formats count="2">
    <format dxfId="29">
      <pivotArea collapsedLevelsAreSubtotals="1" fieldPosition="0">
        <references count="1">
          <reference field="4" count="1">
            <x v="0"/>
          </reference>
        </references>
      </pivotArea>
    </format>
    <format dxfId="28">
      <pivotArea collapsedLevelsAreSubtotals="1" fieldPosition="0">
        <references count="2">
          <reference field="4294967294" count="1" selected="0">
            <x v="1"/>
          </reference>
          <reference field="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 cacheId="5"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17" firstHeaderRow="1" firstDataRow="1" firstDataCol="1"/>
  <pivotFields count="41">
    <pivotField dataField="1" showAll="0">
      <items count="3">
        <item x="0"/>
        <item x="1"/>
        <item t="default"/>
      </items>
    </pivotField>
    <pivotField showAll="0"/>
    <pivotField showAll="0"/>
    <pivotField showAll="0">
      <items count="10">
        <item x="2"/>
        <item x="3"/>
        <item x="0"/>
        <item x="5"/>
        <item x="4"/>
        <item x="7"/>
        <item x="6"/>
        <item x="1"/>
        <item x="8"/>
        <item t="default"/>
      </items>
    </pivotField>
    <pivotField axis="axisRow" showAll="0">
      <items count="7">
        <item x="1"/>
        <item x="3"/>
        <item x="4"/>
        <item x="0"/>
        <item x="2"/>
        <item x="5"/>
        <item t="default"/>
      </items>
    </pivotField>
    <pivotField axis="axisRow" showAll="0">
      <items count="6">
        <item x="0"/>
        <item x="3"/>
        <item x="2"/>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4"/>
  </rowFields>
  <rowItems count="14">
    <i>
      <x/>
    </i>
    <i r="1">
      <x/>
    </i>
    <i r="1">
      <x v="3"/>
    </i>
    <i r="1">
      <x v="4"/>
    </i>
    <i>
      <x v="1"/>
    </i>
    <i r="1">
      <x v="2"/>
    </i>
    <i>
      <x v="2"/>
    </i>
    <i r="1">
      <x v="1"/>
    </i>
    <i>
      <x v="3"/>
    </i>
    <i r="1">
      <x/>
    </i>
    <i r="1">
      <x v="2"/>
    </i>
    <i>
      <x v="4"/>
    </i>
    <i r="1">
      <x v="5"/>
    </i>
    <i t="grand">
      <x/>
    </i>
  </rowItems>
  <colItems count="1">
    <i/>
  </colItems>
  <dataFields count="1">
    <dataField name="Sum of Count" fld="0" baseField="5"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20"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1" firstHeaderRow="0" firstDataRow="1" firstDataCol="1"/>
  <pivotFields count="41">
    <pivotField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items count="104">
        <item x="2"/>
        <item x="95"/>
        <item x="92"/>
        <item x="58"/>
        <item x="80"/>
        <item x="57"/>
        <item x="72"/>
        <item x="17"/>
        <item x="70"/>
        <item x="68"/>
        <item x="56"/>
        <item x="18"/>
        <item x="26"/>
        <item x="30"/>
        <item x="8"/>
        <item x="27"/>
        <item x="66"/>
        <item x="101"/>
        <item x="13"/>
        <item x="71"/>
        <item x="15"/>
        <item x="100"/>
        <item x="46"/>
        <item x="77"/>
        <item x="93"/>
        <item x="35"/>
        <item x="0"/>
        <item x="42"/>
        <item x="53"/>
        <item x="6"/>
        <item x="19"/>
        <item x="75"/>
        <item x="65"/>
        <item x="31"/>
        <item x="23"/>
        <item x="52"/>
        <item x="45"/>
        <item x="78"/>
        <item x="24"/>
        <item x="10"/>
        <item x="67"/>
        <item x="12"/>
        <item x="9"/>
        <item x="60"/>
        <item x="59"/>
        <item x="20"/>
        <item x="85"/>
        <item x="34"/>
        <item x="25"/>
        <item x="5"/>
        <item x="54"/>
        <item x="32"/>
        <item x="73"/>
        <item x="61"/>
        <item x="47"/>
        <item x="29"/>
        <item x="33"/>
        <item x="89"/>
        <item x="94"/>
        <item x="21"/>
        <item x="96"/>
        <item x="83"/>
        <item x="87"/>
        <item x="48"/>
        <item x="86"/>
        <item x="91"/>
        <item x="16"/>
        <item x="36"/>
        <item x="22"/>
        <item x="90"/>
        <item x="43"/>
        <item x="82"/>
        <item x="62"/>
        <item x="40"/>
        <item x="37"/>
        <item x="1"/>
        <item x="84"/>
        <item x="74"/>
        <item x="76"/>
        <item x="64"/>
        <item x="50"/>
        <item x="28"/>
        <item x="63"/>
        <item x="69"/>
        <item x="79"/>
        <item x="14"/>
        <item x="49"/>
        <item x="7"/>
        <item x="4"/>
        <item x="81"/>
        <item x="44"/>
        <item x="51"/>
        <item x="99"/>
        <item x="88"/>
        <item x="41"/>
        <item x="98"/>
        <item x="11"/>
        <item x="3"/>
        <item x="39"/>
        <item x="55"/>
        <item x="38"/>
        <item x="97"/>
        <item x="10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x="5"/>
        <item x="0"/>
        <item x="2"/>
        <item x="3"/>
        <item x="4"/>
        <item x="1"/>
        <item x="6"/>
        <item t="default"/>
      </items>
    </pivotField>
  </pivotFields>
  <rowFields count="1">
    <field x="40"/>
  </rowFields>
  <rowItems count="8">
    <i>
      <x/>
    </i>
    <i>
      <x v="1"/>
    </i>
    <i>
      <x v="2"/>
    </i>
    <i>
      <x v="3"/>
    </i>
    <i>
      <x v="4"/>
    </i>
    <i>
      <x v="5"/>
    </i>
    <i>
      <x v="6"/>
    </i>
    <i t="grand">
      <x/>
    </i>
  </rowItems>
  <colFields count="1">
    <field x="-2"/>
  </colFields>
  <colItems count="2">
    <i>
      <x/>
    </i>
    <i i="1">
      <x v="1"/>
    </i>
  </colItems>
  <dataFields count="2">
    <dataField name="Sum of Total FY 2017 Budget" fld="12" baseField="40" baseItem="0" numFmtId="3"/>
    <dataField name="Count of Count" fld="0" subtotal="count" baseField="0" baseItem="0"/>
  </dataFields>
  <formats count="1">
    <format dxfId="1">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23"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9" firstHeaderRow="0" firstDataRow="1" firstDataCol="1"/>
  <pivotFields count="41">
    <pivotField dataField="1"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axis="axisRow" showAll="0">
      <items count="6">
        <item x="4"/>
        <item x="1"/>
        <item x="3"/>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4"/>
  </rowFields>
  <rowItems count="6">
    <i>
      <x/>
    </i>
    <i>
      <x v="1"/>
    </i>
    <i>
      <x v="2"/>
    </i>
    <i>
      <x v="3"/>
    </i>
    <i>
      <x v="4"/>
    </i>
    <i t="grand">
      <x/>
    </i>
  </rowItems>
  <colFields count="1">
    <field x="-2"/>
  </colFields>
  <colItems count="2">
    <i>
      <x/>
    </i>
    <i i="1">
      <x v="1"/>
    </i>
  </colItems>
  <dataFields count="2">
    <dataField name="Sum of Total FY 2017 Budget" fld="12" baseField="14" baseItem="0" numFmtId="165"/>
    <dataField name="Sum of Count" fld="0" baseField="0" baseItem="0"/>
  </dataFields>
  <formats count="1">
    <format dxfId="0">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owssvr" backgroundRefresh="0" connectionId="1" autoFormatId="16" applyNumberFormats="0" applyBorderFormats="0" applyFontFormats="0" applyPatternFormats="0" applyAlignmentFormats="0" applyWidthHeightFormats="0">
  <queryTableRefresh nextId="45">
    <queryTableFields count="16">
      <queryTableField id="1" name="Non-Profit Name" tableColumnId="1"/>
      <queryTableField id="2" name="Non-Profit Program" tableColumnId="2"/>
      <queryTableField id="3" name="Description of Services" tableColumnId="3"/>
      <queryTableField id="44" dataBound="0" tableColumnId="14"/>
      <queryTableField id="4" name="Responsible Department" tableColumnId="4"/>
      <queryTableField id="6" name="Location in Budget" tableColumnId="6"/>
      <queryTableField id="8" name="In-Kind Contributions (Received)" tableColumnId="8"/>
      <queryTableField id="10" name="On-going Funding" tableColumnId="9"/>
      <queryTableField id="9" name="One-Time Funding" tableColumnId="10"/>
      <queryTableField id="27" name="Total FY 2017 Budget" tableColumnId="11"/>
      <queryTableField id="19" name="Funding History" tableColumnId="19"/>
      <queryTableField id="20" name="First FY Funding Provided" tableColumnId="20"/>
      <queryTableField id="21" name="Last time funding amount was adjusted, why?" tableColumnId="21"/>
      <queryTableField id="22" name="Metrics / Goals Tracked, Requirements" tableColumnId="22"/>
      <queryTableField id="25" name="Commissions / Committees" tableColumnId="24"/>
      <queryTableField id="26" name="Community Stakeholders" tableColumnId="25"/>
    </queryTableFields>
    <queryTableDeletedFields count="25">
      <deletedField name="Link to Agreement"/>
      <deletedField name="Additional Agreement Attachments"/>
      <deletedField name="Account Code Combination"/>
      <deletedField name="Contract Number"/>
      <deletedField name="Solicitation Method"/>
      <deletedField name="Proposal Evaluation Method (Commision Review, Dept. Internal Review, Other)"/>
      <deletedField name="Period of Performance"/>
      <deletedField name="Metrics"/>
      <deletedField name="Modified"/>
      <deletedField name="Link to Document Library"/>
      <deletedField name="Link to Library"/>
      <deletedField name="Additional Link to Library"/>
      <deletedField name="Additional Link to Library (2)"/>
      <deletedField name="Type of Agreement"/>
      <deletedField name="Account Codes Provided?"/>
      <deletedField name="Attachment Added to Library"/>
      <deletedField name="Comments on Budget/ACCs"/>
      <deletedField name="DMF Reviewer"/>
      <deletedField name="General Comments"/>
      <deletedField name="Questions for Department?"/>
      <deletedField name="Item Type"/>
      <deletedField name="Path"/>
      <deletedField name="Anticipated Changes for Next FY"/>
      <deletedField name="County Staff Contact"/>
      <deletedField name="Application / Lobbying Efforts Utilized by Non-Profit"/>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e_owssvr3" displayName="Table_owssvr3" ref="A1:P127" tableType="queryTable" totalsRowShown="0" headerRowDxfId="27">
  <autoFilter ref="A1:P127"/>
  <sortState ref="A2:AM127">
    <sortCondition ref="A1:A127"/>
  </sortState>
  <tableColumns count="16">
    <tableColumn id="1" uniqueName="Title" name="Non-Profit Name (1)" queryTableFieldId="1" dataDxfId="26"/>
    <tableColumn id="2" uniqueName="Non_x005f_x002d_Profit_x005f_x0020_Program" name="Non-Profit Program" queryTableFieldId="2" dataDxfId="25"/>
    <tableColumn id="3" uniqueName="Description_x005f_x0020_of_x005f_x0020_Servi" name="Description of Services" queryTableFieldId="3" dataDxfId="24"/>
    <tableColumn id="14" uniqueName="14" name="Type of Service" queryTableFieldId="44" dataDxfId="23"/>
    <tableColumn id="4" uniqueName="Responsible_x005f_x0020_Department" name="Responsible Department" queryTableFieldId="4" dataDxfId="22"/>
    <tableColumn id="6" uniqueName="Location_x005f_x0020_in_x005f_x0020_Budget" name="Location in Budget" queryTableFieldId="6" dataDxfId="21"/>
    <tableColumn id="8" uniqueName="In_x005f_x002d_Kind_x005f_x0020_Contribution" name="In-Kind Contributions (Received)" queryTableFieldId="8" dataDxfId="20"/>
    <tableColumn id="9" uniqueName="On_x005f_x002d_going_x005f_x0020_Funding" name="On-going Funding" queryTableFieldId="10" dataDxfId="19"/>
    <tableColumn id="10" uniqueName="One_x005f_x002d_Time_x005f_x002f_Ongoing" name="One-Time Funding  (2)" queryTableFieldId="9" dataDxfId="18"/>
    <tableColumn id="11" uniqueName="Total_x005f_x0020_FY_x005f_x0020_2017_x005f_x0020_" name="Total FY 2017 Budget" queryTableFieldId="27" dataDxfId="17"/>
    <tableColumn id="19" uniqueName="Funding_x005f_x0020_History" name="Funding History" queryTableFieldId="19" dataDxfId="16"/>
    <tableColumn id="20" uniqueName="First_x005f_x0020_FY_x005f_x0020_Funding_x00" name="First FY Funding Provided" queryTableFieldId="20" dataDxfId="15"/>
    <tableColumn id="21" uniqueName="Last_x005f_x0020_time_x005f_x0020_amount_x00" name="Last time funding amount was adjusted, why?" queryTableFieldId="21" dataDxfId="14"/>
    <tableColumn id="22" uniqueName="Metrics_x005f_x0020__x005f_x002f__x005f_x0020_Goal" name="Metrics / Reporting Requirements" queryTableFieldId="22" dataDxfId="13"/>
    <tableColumn id="24" uniqueName="Commissions_x005f_x0020__x005f_x002f__x005f_x0020_" name="Commissions / Committees" queryTableFieldId="25" dataDxfId="12"/>
    <tableColumn id="25" uniqueName="Community_x005f_x0020_Stakeholders" name="Community Stakeholders" queryTableFieldId="26" dataDxfId="11"/>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1:AO9" totalsRowShown="0">
  <autoFilter ref="A1:AO9"/>
  <tableColumns count="41">
    <tableColumn id="1" name="Count"/>
    <tableColumn id="2" name="Non-Profit Name"/>
    <tableColumn id="3" name="Non-Profit Program"/>
    <tableColumn id="4" name="Description of Services"/>
    <tableColumn id="5" name="Type of Service"/>
    <tableColumn id="6" name="Responsible Department"/>
    <tableColumn id="7" name="County Staff Contact"/>
    <tableColumn id="8" name="Location in Budget"/>
    <tableColumn id="9" name="Account Code Combination"/>
    <tableColumn id="10" name="In-Kind Contributions (Received)" dataDxfId="10"/>
    <tableColumn id="11" name="On-going Funding"/>
    <tableColumn id="12" name="One-Time Funding  (1)"/>
    <tableColumn id="13" name="Total FY 2017 Budget"/>
    <tableColumn id="14" name="Contract Number"/>
    <tableColumn id="15" name="Solicitation Method"/>
    <tableColumn id="16" name="Application / Lobbying Efforts Utilized by Non-Profit"/>
    <tableColumn id="17" name="Proposal Evaluation Method (Commission Review, Dept. Internal Review, Other)-HIDE" dataDxfId="9"/>
    <tableColumn id="18" name="Period of Performance-Hide" dataDxfId="8"/>
    <tableColumn id="19" name="Funding History"/>
    <tableColumn id="20" name="First FY Funding Provided"/>
    <tableColumn id="21" name="Last time funding amount was adjusted, why?"/>
    <tableColumn id="22" name="Metrics" dataDxfId="7"/>
    <tableColumn id="23" name="Metrics / Reporting Requirements"/>
    <tableColumn id="24" name="Anticipated Changes for Next FY"/>
    <tableColumn id="25" name="Commissions / Committees"/>
    <tableColumn id="26" name="Community Stakeholders"/>
    <tableColumn id="27" name="Modified" dataDxfId="6"/>
    <tableColumn id="28" name="Link to Document Library" dataDxfId="5"/>
    <tableColumn id="29" name="Link to Library"/>
    <tableColumn id="30" name="Additional Link to Library"/>
    <tableColumn id="31" name="Additional Link to Library (2)"/>
    <tableColumn id="32" name="Type of Agreement"/>
    <tableColumn id="33" name="Account Codes Provided?"/>
    <tableColumn id="34" name="Attachment Added to Library"/>
    <tableColumn id="35" name="Comments on Budget/ACCs" dataDxfId="4"/>
    <tableColumn id="36" name="DMF Reviewer"/>
    <tableColumn id="37" name="General Comments" dataDxfId="3"/>
    <tableColumn id="38" name="Questions for Department?" dataDxfId="2"/>
    <tableColumn id="39" name="Item Type"/>
    <tableColumn id="40" name="Path"/>
    <tableColumn id="41" name="Evaluation Proces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6"/>
  <sheetViews>
    <sheetView workbookViewId="0">
      <selection activeCell="C24" sqref="C24"/>
    </sheetView>
  </sheetViews>
  <sheetFormatPr defaultRowHeight="15" x14ac:dyDescent="0.25"/>
  <cols>
    <col min="1" max="1" width="26.5703125" bestFit="1" customWidth="1"/>
    <col min="2" max="2" width="26.85546875" style="44" bestFit="1" customWidth="1"/>
    <col min="3" max="3" width="13" bestFit="1" customWidth="1"/>
  </cols>
  <sheetData>
    <row r="3" spans="1:3" x14ac:dyDescent="0.25">
      <c r="A3" s="42" t="s">
        <v>914</v>
      </c>
      <c r="B3" t="s">
        <v>917</v>
      </c>
      <c r="C3" t="s">
        <v>916</v>
      </c>
    </row>
    <row r="4" spans="1:3" x14ac:dyDescent="0.25">
      <c r="A4" s="24" t="s">
        <v>45</v>
      </c>
      <c r="B4" s="44">
        <v>946750</v>
      </c>
      <c r="C4" s="44">
        <v>25</v>
      </c>
    </row>
    <row r="5" spans="1:3" x14ac:dyDescent="0.25">
      <c r="A5" s="24" t="s">
        <v>64</v>
      </c>
      <c r="B5" s="44">
        <v>22258744</v>
      </c>
      <c r="C5" s="44">
        <v>72</v>
      </c>
    </row>
    <row r="6" spans="1:3" x14ac:dyDescent="0.25">
      <c r="A6" s="24" t="s">
        <v>79</v>
      </c>
      <c r="B6" s="44">
        <v>0</v>
      </c>
      <c r="C6" s="44">
        <v>10</v>
      </c>
    </row>
    <row r="7" spans="1:3" x14ac:dyDescent="0.25">
      <c r="A7" s="24" t="s">
        <v>671</v>
      </c>
      <c r="B7" s="44">
        <v>55000</v>
      </c>
      <c r="C7" s="44">
        <v>1</v>
      </c>
    </row>
    <row r="8" spans="1:3" x14ac:dyDescent="0.25">
      <c r="A8" s="24" t="s">
        <v>95</v>
      </c>
      <c r="B8" s="44">
        <v>3733607</v>
      </c>
      <c r="C8" s="44">
        <v>16</v>
      </c>
    </row>
    <row r="9" spans="1:3" x14ac:dyDescent="0.25">
      <c r="A9" s="24" t="s">
        <v>258</v>
      </c>
      <c r="B9" s="44">
        <v>184000</v>
      </c>
      <c r="C9" s="44">
        <v>2</v>
      </c>
    </row>
    <row r="10" spans="1:3" x14ac:dyDescent="0.25">
      <c r="A10" s="24" t="s">
        <v>915</v>
      </c>
      <c r="B10" s="44">
        <v>27178101</v>
      </c>
      <c r="C10" s="44">
        <v>126</v>
      </c>
    </row>
    <row r="13" spans="1:3" x14ac:dyDescent="0.25">
      <c r="A13" s="24" t="s">
        <v>64</v>
      </c>
      <c r="B13" s="44">
        <f>B5+B7+B8</f>
        <v>26047351</v>
      </c>
      <c r="C13" s="44"/>
    </row>
    <row r="14" spans="1:3" x14ac:dyDescent="0.25">
      <c r="A14" s="24" t="s">
        <v>45</v>
      </c>
      <c r="B14" s="44">
        <f>B4</f>
        <v>946750</v>
      </c>
      <c r="C14" s="44"/>
    </row>
    <row r="15" spans="1:3" x14ac:dyDescent="0.25">
      <c r="A15" s="24" t="s">
        <v>258</v>
      </c>
      <c r="B15" s="44">
        <f>B9</f>
        <v>184000</v>
      </c>
      <c r="C15" s="44"/>
    </row>
    <row r="16" spans="1:3" x14ac:dyDescent="0.25">
      <c r="B16" s="44">
        <f>SUM(B13:B15)</f>
        <v>27178101</v>
      </c>
      <c r="C16" s="44"/>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15" workbookViewId="0">
      <selection activeCell="B34" sqref="B34:I42"/>
    </sheetView>
  </sheetViews>
  <sheetFormatPr defaultRowHeight="15" x14ac:dyDescent="0.25"/>
  <cols>
    <col min="2" max="2" width="42.42578125" bestFit="1" customWidth="1"/>
    <col min="6" max="6" width="9.42578125" bestFit="1" customWidth="1"/>
  </cols>
  <sheetData>
    <row r="1" spans="1:10" ht="27.75" thickTop="1" thickBot="1" x14ac:dyDescent="0.3">
      <c r="A1" s="61"/>
      <c r="B1" s="62"/>
      <c r="C1" s="63" t="s">
        <v>948</v>
      </c>
      <c r="D1" s="63" t="s">
        <v>949</v>
      </c>
      <c r="E1" s="63" t="s">
        <v>950</v>
      </c>
      <c r="F1" s="63" t="s">
        <v>951</v>
      </c>
      <c r="G1" s="63" t="s">
        <v>952</v>
      </c>
      <c r="H1" s="64"/>
      <c r="I1" s="65"/>
      <c r="J1" s="65"/>
    </row>
    <row r="2" spans="1:10" ht="16.5" thickTop="1" thickBot="1" x14ac:dyDescent="0.3">
      <c r="A2" s="105" t="s">
        <v>953</v>
      </c>
      <c r="B2" s="66" t="s">
        <v>954</v>
      </c>
      <c r="C2" s="67">
        <v>201662</v>
      </c>
      <c r="D2" s="68">
        <v>221577</v>
      </c>
      <c r="E2" s="68">
        <v>229366</v>
      </c>
      <c r="F2" s="68">
        <v>235418</v>
      </c>
      <c r="G2" s="69">
        <v>2.6385776444634339E-2</v>
      </c>
      <c r="H2" s="64"/>
      <c r="I2" s="65"/>
      <c r="J2" s="65"/>
    </row>
    <row r="3" spans="1:10" ht="16.5" thickTop="1" thickBot="1" x14ac:dyDescent="0.3">
      <c r="A3" s="105"/>
      <c r="B3" s="61" t="s">
        <v>955</v>
      </c>
      <c r="C3" s="70">
        <v>95989</v>
      </c>
      <c r="D3" s="70">
        <v>116899</v>
      </c>
      <c r="E3" s="70">
        <v>120387</v>
      </c>
      <c r="F3" s="70">
        <v>137581</v>
      </c>
      <c r="G3" s="71">
        <v>0.14282273002898985</v>
      </c>
      <c r="H3" s="64"/>
      <c r="I3" s="65"/>
      <c r="J3" s="65"/>
    </row>
    <row r="4" spans="1:10" ht="16.5" thickTop="1" thickBot="1" x14ac:dyDescent="0.3">
      <c r="A4" s="105"/>
      <c r="B4" s="66" t="s">
        <v>956</v>
      </c>
      <c r="C4" s="67">
        <v>29090</v>
      </c>
      <c r="D4" s="68">
        <v>30374</v>
      </c>
      <c r="E4" s="68">
        <v>30582</v>
      </c>
      <c r="F4" s="68">
        <v>30582</v>
      </c>
      <c r="G4" s="72" t="s">
        <v>957</v>
      </c>
      <c r="H4" s="64"/>
      <c r="I4" s="65"/>
      <c r="J4" s="65"/>
    </row>
    <row r="5" spans="1:10" ht="16.5" thickTop="1" thickBot="1" x14ac:dyDescent="0.3">
      <c r="A5" s="105"/>
      <c r="B5" s="61" t="s">
        <v>958</v>
      </c>
      <c r="C5" s="70">
        <v>19200</v>
      </c>
      <c r="D5" s="70">
        <v>20600</v>
      </c>
      <c r="E5" s="70">
        <v>20600</v>
      </c>
      <c r="F5" s="70">
        <v>20600</v>
      </c>
      <c r="G5" s="71" t="s">
        <v>957</v>
      </c>
      <c r="H5" s="64"/>
      <c r="I5" s="65"/>
      <c r="J5" s="65"/>
    </row>
    <row r="6" spans="1:10" ht="16.5" thickTop="1" thickBot="1" x14ac:dyDescent="0.3">
      <c r="A6" s="105"/>
      <c r="B6" s="66" t="s">
        <v>959</v>
      </c>
      <c r="C6" s="67">
        <v>377651</v>
      </c>
      <c r="D6" s="68">
        <v>417775</v>
      </c>
      <c r="E6" s="68">
        <v>425072</v>
      </c>
      <c r="F6" s="68">
        <v>428856</v>
      </c>
      <c r="G6" s="72">
        <v>8.9020213046260392E-3</v>
      </c>
      <c r="H6" s="64"/>
      <c r="I6" s="65"/>
      <c r="J6" s="65"/>
    </row>
    <row r="7" spans="1:10" ht="16.5" thickTop="1" thickBot="1" x14ac:dyDescent="0.3">
      <c r="A7" s="105"/>
      <c r="B7" s="61" t="s">
        <v>960</v>
      </c>
      <c r="C7" s="70">
        <v>66091</v>
      </c>
      <c r="D7" s="70">
        <v>55685</v>
      </c>
      <c r="E7" s="70">
        <v>55567</v>
      </c>
      <c r="F7" s="70">
        <v>57038</v>
      </c>
      <c r="G7" s="71">
        <v>2.6472546655388989E-2</v>
      </c>
      <c r="H7" s="64"/>
      <c r="I7" s="65"/>
      <c r="J7" s="65"/>
    </row>
    <row r="8" spans="1:10" ht="16.5" thickTop="1" thickBot="1" x14ac:dyDescent="0.3">
      <c r="A8" s="105" t="s">
        <v>961</v>
      </c>
      <c r="B8" s="66" t="s">
        <v>962</v>
      </c>
      <c r="C8" s="67">
        <v>491596</v>
      </c>
      <c r="D8" s="68">
        <v>540446</v>
      </c>
      <c r="E8" s="68">
        <v>534916</v>
      </c>
      <c r="F8" s="68">
        <v>534916</v>
      </c>
      <c r="G8" s="72" t="s">
        <v>957</v>
      </c>
      <c r="H8" s="64"/>
      <c r="I8" s="65"/>
      <c r="J8" s="65"/>
    </row>
    <row r="9" spans="1:10" ht="16.5" thickTop="1" thickBot="1" x14ac:dyDescent="0.3">
      <c r="A9" s="105"/>
      <c r="B9" s="61" t="s">
        <v>963</v>
      </c>
      <c r="C9" s="70">
        <v>656097</v>
      </c>
      <c r="D9" s="70">
        <v>568747</v>
      </c>
      <c r="E9" s="70">
        <v>625615</v>
      </c>
      <c r="F9" s="70">
        <v>625615</v>
      </c>
      <c r="G9" s="71" t="s">
        <v>957</v>
      </c>
      <c r="H9" s="64"/>
      <c r="I9" s="65"/>
      <c r="J9" s="65"/>
    </row>
    <row r="10" spans="1:10" ht="16.5" thickTop="1" thickBot="1" x14ac:dyDescent="0.3">
      <c r="A10" s="105"/>
      <c r="B10" s="66" t="s">
        <v>964</v>
      </c>
      <c r="C10" s="67">
        <v>2335194</v>
      </c>
      <c r="D10" s="68">
        <v>2038838</v>
      </c>
      <c r="E10" s="68">
        <v>2038838</v>
      </c>
      <c r="F10" s="68">
        <v>2283195</v>
      </c>
      <c r="G10" s="72">
        <v>0.11985111127024314</v>
      </c>
      <c r="H10" s="64"/>
      <c r="I10" s="65"/>
      <c r="J10" s="65"/>
    </row>
    <row r="11" spans="1:10" ht="16.5" thickTop="1" thickBot="1" x14ac:dyDescent="0.3">
      <c r="A11" s="105" t="s">
        <v>965</v>
      </c>
      <c r="B11" s="61" t="s">
        <v>522</v>
      </c>
      <c r="C11" s="70">
        <v>43553</v>
      </c>
      <c r="D11" s="70">
        <v>46181</v>
      </c>
      <c r="E11" s="70">
        <v>46643</v>
      </c>
      <c r="F11" s="70">
        <v>46643</v>
      </c>
      <c r="G11" s="71" t="s">
        <v>957</v>
      </c>
      <c r="H11" s="64"/>
      <c r="I11" s="65">
        <v>1</v>
      </c>
      <c r="J11" s="65"/>
    </row>
    <row r="12" spans="1:10" ht="16.5" thickTop="1" thickBot="1" x14ac:dyDescent="0.3">
      <c r="A12" s="105"/>
      <c r="B12" s="66" t="s">
        <v>966</v>
      </c>
      <c r="C12" s="67">
        <v>446884</v>
      </c>
      <c r="D12" s="68">
        <v>477740</v>
      </c>
      <c r="E12" s="68">
        <v>525000</v>
      </c>
      <c r="F12" s="68">
        <v>525000</v>
      </c>
      <c r="G12" s="72" t="s">
        <v>957</v>
      </c>
      <c r="H12" s="64"/>
      <c r="I12" s="65">
        <v>1</v>
      </c>
      <c r="J12" s="65"/>
    </row>
    <row r="13" spans="1:10" ht="16.5" thickTop="1" thickBot="1" x14ac:dyDescent="0.3">
      <c r="A13" s="105"/>
      <c r="B13" s="61" t="s">
        <v>967</v>
      </c>
      <c r="C13" s="70">
        <v>103461</v>
      </c>
      <c r="D13" s="70">
        <v>130526</v>
      </c>
      <c r="E13" s="70">
        <v>130526</v>
      </c>
      <c r="F13" s="70">
        <v>130526</v>
      </c>
      <c r="G13" s="71" t="s">
        <v>957</v>
      </c>
      <c r="H13" s="64"/>
      <c r="I13" s="65">
        <v>1</v>
      </c>
      <c r="J13" s="65"/>
    </row>
    <row r="14" spans="1:10" ht="16.5" thickTop="1" thickBot="1" x14ac:dyDescent="0.3">
      <c r="A14" s="105"/>
      <c r="B14" s="66" t="s">
        <v>968</v>
      </c>
      <c r="C14" s="67">
        <v>283797</v>
      </c>
      <c r="D14" s="68">
        <v>295626</v>
      </c>
      <c r="E14" s="68">
        <v>295626</v>
      </c>
      <c r="F14" s="68">
        <v>295626</v>
      </c>
      <c r="G14" s="72" t="s">
        <v>957</v>
      </c>
      <c r="H14" s="73"/>
      <c r="I14" s="65">
        <v>1</v>
      </c>
      <c r="J14" s="74"/>
    </row>
    <row r="15" spans="1:10" ht="16.5" thickTop="1" thickBot="1" x14ac:dyDescent="0.3">
      <c r="A15" s="105"/>
      <c r="B15" s="61" t="s">
        <v>92</v>
      </c>
      <c r="C15" s="70">
        <v>1077335</v>
      </c>
      <c r="D15" s="70">
        <v>1374517</v>
      </c>
      <c r="E15" s="70">
        <v>1419517</v>
      </c>
      <c r="F15" s="70">
        <v>1419517</v>
      </c>
      <c r="G15" s="71" t="s">
        <v>957</v>
      </c>
      <c r="H15" s="64"/>
      <c r="I15" s="65">
        <v>1</v>
      </c>
      <c r="J15" s="65"/>
    </row>
    <row r="16" spans="1:10" ht="16.5" thickTop="1" thickBot="1" x14ac:dyDescent="0.3">
      <c r="A16" s="105"/>
      <c r="B16" s="66" t="s">
        <v>969</v>
      </c>
      <c r="C16" s="67">
        <v>390821</v>
      </c>
      <c r="D16" s="68">
        <v>430455</v>
      </c>
      <c r="E16" s="68">
        <v>430455</v>
      </c>
      <c r="F16" s="68">
        <v>430455</v>
      </c>
      <c r="G16" s="72" t="s">
        <v>957</v>
      </c>
      <c r="H16" s="64"/>
      <c r="I16" s="65">
        <v>1</v>
      </c>
      <c r="J16" s="65"/>
    </row>
    <row r="17" spans="1:9" ht="16.5" thickTop="1" thickBot="1" x14ac:dyDescent="0.3">
      <c r="A17" s="105"/>
      <c r="B17" s="61" t="s">
        <v>970</v>
      </c>
      <c r="C17" s="70">
        <v>55650</v>
      </c>
      <c r="D17" s="70">
        <v>50471</v>
      </c>
      <c r="E17" s="70">
        <v>50471</v>
      </c>
      <c r="F17" s="70">
        <v>50471</v>
      </c>
      <c r="G17" s="71" t="s">
        <v>957</v>
      </c>
      <c r="H17" s="64"/>
      <c r="I17" s="65">
        <v>1</v>
      </c>
    </row>
    <row r="18" spans="1:9" ht="16.5" thickTop="1" thickBot="1" x14ac:dyDescent="0.3">
      <c r="A18" s="105"/>
      <c r="B18" s="66" t="s">
        <v>971</v>
      </c>
      <c r="C18" s="67">
        <v>390807</v>
      </c>
      <c r="D18" s="68">
        <v>456145</v>
      </c>
      <c r="E18" s="68">
        <v>456145</v>
      </c>
      <c r="F18" s="68">
        <v>456145</v>
      </c>
      <c r="G18" s="72" t="s">
        <v>957</v>
      </c>
      <c r="H18" s="64"/>
      <c r="I18" s="65">
        <v>1</v>
      </c>
    </row>
    <row r="19" spans="1:9" ht="16.5" thickTop="1" thickBot="1" x14ac:dyDescent="0.3">
      <c r="A19" s="105"/>
      <c r="B19" s="61" t="s">
        <v>661</v>
      </c>
      <c r="C19" s="70">
        <v>22500</v>
      </c>
      <c r="D19" s="70">
        <v>48682</v>
      </c>
      <c r="E19" s="70">
        <v>23457</v>
      </c>
      <c r="F19" s="70">
        <v>23457</v>
      </c>
      <c r="G19" s="71" t="s">
        <v>957</v>
      </c>
      <c r="H19" s="64"/>
      <c r="I19" s="65">
        <v>1</v>
      </c>
    </row>
    <row r="20" spans="1:9" ht="16.5" thickTop="1" thickBot="1" x14ac:dyDescent="0.3">
      <c r="A20" s="105"/>
      <c r="B20" s="66" t="s">
        <v>972</v>
      </c>
      <c r="C20" s="67">
        <v>12027</v>
      </c>
      <c r="D20" s="68">
        <v>14051</v>
      </c>
      <c r="E20" s="68">
        <v>14051</v>
      </c>
      <c r="F20" s="68">
        <v>14051</v>
      </c>
      <c r="G20" s="72" t="s">
        <v>957</v>
      </c>
      <c r="H20" s="64"/>
      <c r="I20" s="65">
        <v>1</v>
      </c>
    </row>
    <row r="21" spans="1:9" ht="16.5" thickTop="1" thickBot="1" x14ac:dyDescent="0.3">
      <c r="A21" s="105"/>
      <c r="B21" s="61" t="s">
        <v>973</v>
      </c>
      <c r="C21" s="70">
        <v>129785</v>
      </c>
      <c r="D21" s="70">
        <v>140572</v>
      </c>
      <c r="E21" s="70">
        <v>140573</v>
      </c>
      <c r="F21" s="70">
        <v>140573</v>
      </c>
      <c r="G21" s="71" t="s">
        <v>957</v>
      </c>
      <c r="H21" s="64"/>
      <c r="I21" s="65">
        <v>1</v>
      </c>
    </row>
    <row r="22" spans="1:9" ht="16.5" thickTop="1" thickBot="1" x14ac:dyDescent="0.3">
      <c r="A22" s="105"/>
      <c r="B22" s="66" t="s">
        <v>974</v>
      </c>
      <c r="C22" s="67">
        <v>89880</v>
      </c>
      <c r="D22" s="68">
        <v>92566</v>
      </c>
      <c r="E22" s="68">
        <v>92566</v>
      </c>
      <c r="F22" s="68">
        <v>92566</v>
      </c>
      <c r="G22" s="72" t="s">
        <v>957</v>
      </c>
      <c r="H22" s="64"/>
      <c r="I22" s="65">
        <v>1</v>
      </c>
    </row>
    <row r="23" spans="1:9" ht="27.75" thickTop="1" thickBot="1" x14ac:dyDescent="0.3">
      <c r="A23" s="106" t="s">
        <v>975</v>
      </c>
      <c r="B23" s="75" t="s">
        <v>976</v>
      </c>
      <c r="C23" s="70">
        <v>45647</v>
      </c>
      <c r="D23" s="70">
        <v>48354</v>
      </c>
      <c r="E23" s="70">
        <v>48354</v>
      </c>
      <c r="F23" s="70">
        <v>48354</v>
      </c>
      <c r="G23" s="71" t="s">
        <v>957</v>
      </c>
      <c r="H23" s="64"/>
      <c r="I23" s="65">
        <v>1</v>
      </c>
    </row>
    <row r="24" spans="1:9" ht="16.5" thickTop="1" thickBot="1" x14ac:dyDescent="0.3">
      <c r="A24" s="106"/>
      <c r="B24" s="66" t="s">
        <v>977</v>
      </c>
      <c r="C24" s="67">
        <v>21166</v>
      </c>
      <c r="D24" s="68">
        <v>22921</v>
      </c>
      <c r="E24" s="68">
        <v>22921</v>
      </c>
      <c r="F24" s="68">
        <v>22921</v>
      </c>
      <c r="G24" s="72" t="s">
        <v>957</v>
      </c>
      <c r="H24" s="64"/>
      <c r="I24" s="65">
        <v>1</v>
      </c>
    </row>
    <row r="25" spans="1:9" ht="16.5" thickTop="1" thickBot="1" x14ac:dyDescent="0.3">
      <c r="A25" s="106"/>
      <c r="B25" s="61" t="s">
        <v>978</v>
      </c>
      <c r="C25" s="70">
        <v>10137</v>
      </c>
      <c r="D25" s="70">
        <v>11059</v>
      </c>
      <c r="E25" s="70">
        <v>11059</v>
      </c>
      <c r="F25" s="70">
        <v>11059</v>
      </c>
      <c r="G25" s="71" t="s">
        <v>957</v>
      </c>
      <c r="H25" s="64"/>
      <c r="I25" s="65">
        <v>1</v>
      </c>
    </row>
    <row r="26" spans="1:9" ht="16.5" thickTop="1" thickBot="1" x14ac:dyDescent="0.3">
      <c r="A26" s="106"/>
      <c r="B26" s="66" t="s">
        <v>375</v>
      </c>
      <c r="C26" s="67">
        <v>6409</v>
      </c>
      <c r="D26" s="68">
        <v>29576</v>
      </c>
      <c r="E26" s="68">
        <v>29576</v>
      </c>
      <c r="F26" s="68">
        <v>29576</v>
      </c>
      <c r="G26" s="72" t="s">
        <v>957</v>
      </c>
      <c r="H26" s="64"/>
      <c r="I26" s="65">
        <v>1</v>
      </c>
    </row>
    <row r="27" spans="1:9" ht="16.5" thickTop="1" thickBot="1" x14ac:dyDescent="0.3">
      <c r="A27" s="106"/>
      <c r="B27" s="61" t="s">
        <v>979</v>
      </c>
      <c r="C27" s="70" t="s">
        <v>957</v>
      </c>
      <c r="D27" s="76">
        <v>0</v>
      </c>
      <c r="E27" s="76">
        <v>0</v>
      </c>
      <c r="F27" s="76">
        <v>0</v>
      </c>
      <c r="G27" s="71" t="e">
        <v>#DIV/0!</v>
      </c>
      <c r="H27" s="73"/>
      <c r="I27" s="65">
        <f>SUM(I11:I26)</f>
        <v>16</v>
      </c>
    </row>
    <row r="28" spans="1:9" ht="16.5" thickTop="1" thickBot="1" x14ac:dyDescent="0.3">
      <c r="A28" s="61"/>
      <c r="B28" s="77" t="s">
        <v>980</v>
      </c>
      <c r="C28" s="78">
        <v>7402429</v>
      </c>
      <c r="D28" s="78">
        <v>7680383</v>
      </c>
      <c r="E28" s="78">
        <v>7817883</v>
      </c>
      <c r="F28" s="78">
        <v>8090741</v>
      </c>
      <c r="G28" s="79">
        <v>3.4901775838804446E-2</v>
      </c>
      <c r="H28" s="80"/>
      <c r="I28" s="81"/>
    </row>
    <row r="29" spans="1:9" ht="15.75" thickTop="1" x14ac:dyDescent="0.25">
      <c r="A29" s="74"/>
      <c r="B29" s="74"/>
      <c r="C29" s="74"/>
      <c r="D29" s="74"/>
      <c r="E29" s="74"/>
      <c r="F29" s="74"/>
      <c r="G29" s="74"/>
      <c r="H29" s="74"/>
      <c r="I29" s="74"/>
    </row>
    <row r="30" spans="1:9" x14ac:dyDescent="0.25">
      <c r="A30" s="74"/>
      <c r="B30" s="73"/>
      <c r="C30" s="73"/>
      <c r="D30" s="73"/>
      <c r="E30" s="73"/>
      <c r="F30" s="82">
        <f>SUM(F11:F27)</f>
        <v>3736940</v>
      </c>
      <c r="G30" s="82">
        <f>AVERAGE(F11:F27)</f>
        <v>219820</v>
      </c>
      <c r="H30" s="73"/>
      <c r="I30" s="74"/>
    </row>
    <row r="31" spans="1:9" x14ac:dyDescent="0.25">
      <c r="A31" s="65"/>
      <c r="B31" s="64"/>
      <c r="C31" s="64"/>
      <c r="D31" s="64"/>
      <c r="E31" s="64"/>
      <c r="F31" s="64"/>
      <c r="G31" s="64"/>
      <c r="H31" s="64"/>
      <c r="I31" s="65"/>
    </row>
    <row r="32" spans="1:9" x14ac:dyDescent="0.25">
      <c r="A32" s="65"/>
      <c r="B32" s="64"/>
      <c r="C32" s="64"/>
      <c r="D32" s="64"/>
      <c r="E32" s="64"/>
      <c r="F32" s="83">
        <f>SUM(F11:F22)</f>
        <v>3625030</v>
      </c>
      <c r="G32" s="83">
        <f>AVERAGE(F11:F22)</f>
        <v>302085.83333333331</v>
      </c>
      <c r="H32" s="64"/>
      <c r="I32" s="65"/>
    </row>
    <row r="34" spans="2:11" x14ac:dyDescent="0.25">
      <c r="B34" t="s">
        <v>986</v>
      </c>
      <c r="F34" s="44">
        <f>SUM(F11:F22)</f>
        <v>3625030</v>
      </c>
      <c r="I34">
        <f>SUM(I11:I22)</f>
        <v>12</v>
      </c>
    </row>
    <row r="35" spans="2:11" x14ac:dyDescent="0.25">
      <c r="B35" s="107" t="s">
        <v>981</v>
      </c>
      <c r="C35" s="107"/>
      <c r="D35" s="107"/>
      <c r="E35" s="107"/>
      <c r="F35" s="44">
        <f>-(F11+F15)</f>
        <v>-1466160</v>
      </c>
      <c r="I35">
        <f>2</f>
        <v>2</v>
      </c>
    </row>
    <row r="36" spans="2:11" x14ac:dyDescent="0.25">
      <c r="F36" s="44">
        <f>F34+F35</f>
        <v>2158870</v>
      </c>
      <c r="I36">
        <f>I34-I35</f>
        <v>10</v>
      </c>
      <c r="K36">
        <f>F36/I36</f>
        <v>215887</v>
      </c>
    </row>
    <row r="37" spans="2:11" x14ac:dyDescent="0.25">
      <c r="B37" t="s">
        <v>982</v>
      </c>
      <c r="F37" s="44">
        <f>-F17</f>
        <v>-50471</v>
      </c>
      <c r="I37">
        <f>-1</f>
        <v>-1</v>
      </c>
    </row>
    <row r="38" spans="2:11" x14ac:dyDescent="0.25">
      <c r="F38" s="44">
        <f>F36+F37</f>
        <v>2108399</v>
      </c>
    </row>
    <row r="39" spans="2:11" x14ac:dyDescent="0.25">
      <c r="B39" t="s">
        <v>983</v>
      </c>
      <c r="F39" s="44">
        <v>12600</v>
      </c>
      <c r="I39">
        <v>1</v>
      </c>
    </row>
    <row r="40" spans="2:11" x14ac:dyDescent="0.25">
      <c r="B40" t="s">
        <v>984</v>
      </c>
      <c r="F40" s="58">
        <f>F38+F39</f>
        <v>2120999</v>
      </c>
      <c r="G40" s="60"/>
      <c r="H40" s="60"/>
      <c r="I40" s="60">
        <f>SUM(I36:I39)</f>
        <v>10</v>
      </c>
    </row>
    <row r="41" spans="2:11" x14ac:dyDescent="0.25">
      <c r="F41" s="44"/>
    </row>
    <row r="42" spans="2:11" x14ac:dyDescent="0.25">
      <c r="B42" t="s">
        <v>985</v>
      </c>
      <c r="F42" s="44">
        <f>SUM(F23:F26)</f>
        <v>111910</v>
      </c>
      <c r="I42">
        <f>SUM(I23:I26)</f>
        <v>4</v>
      </c>
    </row>
    <row r="44" spans="2:11" x14ac:dyDescent="0.25">
      <c r="F44" s="44">
        <f>F36+F42</f>
        <v>2270780</v>
      </c>
    </row>
  </sheetData>
  <mergeCells count="5">
    <mergeCell ref="A2:A7"/>
    <mergeCell ref="A8:A10"/>
    <mergeCell ref="A11:A22"/>
    <mergeCell ref="A23:A27"/>
    <mergeCell ref="B35:E3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50"/>
  <sheetViews>
    <sheetView topLeftCell="A25" workbookViewId="0">
      <selection activeCell="C53" sqref="C53"/>
    </sheetView>
  </sheetViews>
  <sheetFormatPr defaultRowHeight="15" x14ac:dyDescent="0.25"/>
  <cols>
    <col min="1" max="1" width="13.140625" bestFit="1" customWidth="1"/>
    <col min="2" max="2" width="26.85546875" bestFit="1" customWidth="1"/>
    <col min="3" max="3" width="10.140625" customWidth="1"/>
  </cols>
  <sheetData>
    <row r="3" spans="1:3" x14ac:dyDescent="0.25">
      <c r="A3" s="42" t="s">
        <v>914</v>
      </c>
      <c r="B3" t="s">
        <v>917</v>
      </c>
      <c r="C3" t="s">
        <v>916</v>
      </c>
    </row>
    <row r="4" spans="1:3" x14ac:dyDescent="0.25">
      <c r="A4" s="24" t="s">
        <v>188</v>
      </c>
      <c r="B4" s="43">
        <v>600810</v>
      </c>
      <c r="C4" s="43">
        <v>5</v>
      </c>
    </row>
    <row r="5" spans="1:3" x14ac:dyDescent="0.25">
      <c r="A5" s="24" t="s">
        <v>313</v>
      </c>
      <c r="B5" s="43">
        <v>204476</v>
      </c>
      <c r="C5" s="43">
        <v>5</v>
      </c>
    </row>
    <row r="6" spans="1:3" x14ac:dyDescent="0.25">
      <c r="A6" s="24" t="s">
        <v>44</v>
      </c>
      <c r="B6" s="43">
        <v>1080900</v>
      </c>
      <c r="C6" s="43">
        <v>27</v>
      </c>
    </row>
    <row r="7" spans="1:3" x14ac:dyDescent="0.25">
      <c r="A7" s="24" t="s">
        <v>229</v>
      </c>
      <c r="B7" s="43">
        <v>358000</v>
      </c>
      <c r="C7" s="43">
        <v>4</v>
      </c>
    </row>
    <row r="8" spans="1:3" x14ac:dyDescent="0.25">
      <c r="A8" s="24" t="s">
        <v>63</v>
      </c>
      <c r="B8" s="43">
        <v>23660949</v>
      </c>
      <c r="C8" s="43">
        <v>68</v>
      </c>
    </row>
    <row r="9" spans="1:3" x14ac:dyDescent="0.25">
      <c r="A9" s="24" t="s">
        <v>679</v>
      </c>
      <c r="B9" s="43">
        <v>12600</v>
      </c>
      <c r="C9" s="43">
        <v>1</v>
      </c>
    </row>
    <row r="10" spans="1:3" x14ac:dyDescent="0.25">
      <c r="A10" s="24" t="s">
        <v>77</v>
      </c>
      <c r="B10" s="43">
        <v>165764</v>
      </c>
      <c r="C10" s="57">
        <v>8</v>
      </c>
    </row>
    <row r="11" spans="1:3" x14ac:dyDescent="0.25">
      <c r="A11" s="24" t="s">
        <v>156</v>
      </c>
      <c r="B11" s="43">
        <v>525000</v>
      </c>
      <c r="C11" s="43">
        <v>1</v>
      </c>
    </row>
    <row r="12" spans="1:3" x14ac:dyDescent="0.25">
      <c r="A12" s="24" t="s">
        <v>464</v>
      </c>
      <c r="B12" s="43">
        <v>90000</v>
      </c>
      <c r="C12" s="57">
        <v>2</v>
      </c>
    </row>
    <row r="13" spans="1:3" x14ac:dyDescent="0.25">
      <c r="A13" s="24" t="s">
        <v>106</v>
      </c>
      <c r="B13" s="43">
        <v>23457</v>
      </c>
      <c r="C13" s="57">
        <v>2</v>
      </c>
    </row>
    <row r="14" spans="1:3" x14ac:dyDescent="0.25">
      <c r="A14" s="24" t="s">
        <v>542</v>
      </c>
      <c r="B14" s="43">
        <v>456145</v>
      </c>
      <c r="C14" s="57">
        <v>3</v>
      </c>
    </row>
    <row r="15" spans="1:3" x14ac:dyDescent="0.25">
      <c r="A15" s="24" t="s">
        <v>915</v>
      </c>
      <c r="B15" s="43">
        <v>27178101</v>
      </c>
      <c r="C15" s="43">
        <v>126</v>
      </c>
    </row>
    <row r="18" spans="1:4" x14ac:dyDescent="0.25">
      <c r="A18" s="24" t="s">
        <v>918</v>
      </c>
      <c r="B18" t="s">
        <v>919</v>
      </c>
      <c r="C18" t="s">
        <v>920</v>
      </c>
    </row>
    <row r="19" spans="1:4" x14ac:dyDescent="0.25">
      <c r="A19" s="24" t="s">
        <v>188</v>
      </c>
      <c r="B19" s="44">
        <v>600810</v>
      </c>
      <c r="C19" s="43">
        <v>22</v>
      </c>
      <c r="D19" s="45">
        <f>B19/B$30</f>
        <v>2.21064010322134E-2</v>
      </c>
    </row>
    <row r="20" spans="1:4" x14ac:dyDescent="0.25">
      <c r="A20" s="24" t="s">
        <v>313</v>
      </c>
      <c r="B20" s="44">
        <v>204476</v>
      </c>
      <c r="C20" s="43">
        <v>5</v>
      </c>
      <c r="D20" s="45">
        <f t="shared" ref="D20:D29" si="0">B20/B$30</f>
        <v>7.5235572934253207E-3</v>
      </c>
    </row>
    <row r="21" spans="1:4" x14ac:dyDescent="0.25">
      <c r="A21" s="24" t="s">
        <v>44</v>
      </c>
      <c r="B21" s="44">
        <v>1080900</v>
      </c>
      <c r="C21" s="43">
        <v>27</v>
      </c>
      <c r="D21" s="45">
        <f t="shared" si="0"/>
        <v>3.9770990622192477E-2</v>
      </c>
    </row>
    <row r="22" spans="1:4" x14ac:dyDescent="0.25">
      <c r="A22" s="24" t="s">
        <v>229</v>
      </c>
      <c r="B22" s="44">
        <v>358000</v>
      </c>
      <c r="C22" s="43">
        <v>4</v>
      </c>
      <c r="D22" s="45">
        <f t="shared" si="0"/>
        <v>1.3172369916500053E-2</v>
      </c>
    </row>
    <row r="23" spans="1:4" ht="12.75" customHeight="1" x14ac:dyDescent="0.25">
      <c r="A23" s="24" t="s">
        <v>63</v>
      </c>
      <c r="B23" s="44">
        <v>23660949</v>
      </c>
      <c r="C23" s="43">
        <v>68</v>
      </c>
      <c r="D23" s="45">
        <f t="shared" si="0"/>
        <v>0.87058875084760334</v>
      </c>
    </row>
    <row r="24" spans="1:4" x14ac:dyDescent="0.25">
      <c r="A24" s="24" t="s">
        <v>679</v>
      </c>
      <c r="B24" s="44">
        <v>12600</v>
      </c>
      <c r="C24" s="43">
        <v>1</v>
      </c>
      <c r="D24" s="45">
        <f t="shared" si="0"/>
        <v>4.6360855013380072E-4</v>
      </c>
    </row>
    <row r="25" spans="1:4" x14ac:dyDescent="0.25">
      <c r="A25" s="24" t="s">
        <v>77</v>
      </c>
      <c r="B25" s="44">
        <v>165764</v>
      </c>
      <c r="C25" s="57">
        <v>4</v>
      </c>
      <c r="D25" s="45">
        <f t="shared" si="0"/>
        <v>6.0991752146332817E-3</v>
      </c>
    </row>
    <row r="26" spans="1:4" x14ac:dyDescent="0.25">
      <c r="A26" s="24" t="s">
        <v>156</v>
      </c>
      <c r="B26" s="44">
        <v>525000</v>
      </c>
      <c r="C26" s="43">
        <v>1</v>
      </c>
      <c r="D26" s="45">
        <f t="shared" si="0"/>
        <v>1.9317022922241696E-2</v>
      </c>
    </row>
    <row r="27" spans="1:4" x14ac:dyDescent="0.25">
      <c r="A27" s="24" t="s">
        <v>464</v>
      </c>
      <c r="B27" s="44">
        <v>90000</v>
      </c>
      <c r="C27" s="57">
        <v>1</v>
      </c>
      <c r="D27" s="45">
        <f t="shared" si="0"/>
        <v>3.3114896438128623E-3</v>
      </c>
    </row>
    <row r="28" spans="1:4" x14ac:dyDescent="0.25">
      <c r="A28" s="24" t="s">
        <v>106</v>
      </c>
      <c r="B28" s="44">
        <v>23457</v>
      </c>
      <c r="C28" s="57">
        <v>1</v>
      </c>
      <c r="D28" s="45">
        <f t="shared" si="0"/>
        <v>8.6308458416575902E-4</v>
      </c>
    </row>
    <row r="29" spans="1:4" x14ac:dyDescent="0.25">
      <c r="A29" s="24" t="s">
        <v>542</v>
      </c>
      <c r="B29" s="44">
        <v>456145</v>
      </c>
      <c r="C29" s="57">
        <v>1</v>
      </c>
      <c r="D29" s="45">
        <f t="shared" si="0"/>
        <v>1.678354937307798E-2</v>
      </c>
    </row>
    <row r="30" spans="1:4" x14ac:dyDescent="0.25">
      <c r="B30" s="44">
        <f>SUM(B19:B29)</f>
        <v>27178101</v>
      </c>
      <c r="C30">
        <f>SUM(C19:C29)</f>
        <v>135</v>
      </c>
    </row>
    <row r="33" spans="1:4" x14ac:dyDescent="0.25">
      <c r="A33" s="24" t="s">
        <v>918</v>
      </c>
      <c r="B33" t="s">
        <v>919</v>
      </c>
      <c r="C33" t="s">
        <v>0</v>
      </c>
    </row>
    <row r="34" spans="1:4" x14ac:dyDescent="0.25">
      <c r="A34" s="24" t="s">
        <v>188</v>
      </c>
      <c r="B34" s="44">
        <v>600810</v>
      </c>
      <c r="C34" s="43">
        <v>22</v>
      </c>
      <c r="D34" s="45">
        <f>B34/B$40</f>
        <v>2.21064010322134E-2</v>
      </c>
    </row>
    <row r="35" spans="1:4" x14ac:dyDescent="0.25">
      <c r="A35" s="24" t="s">
        <v>313</v>
      </c>
      <c r="B35" s="44">
        <v>204476</v>
      </c>
      <c r="C35" s="43">
        <v>5</v>
      </c>
      <c r="D35" s="45">
        <f t="shared" ref="D35:D39" si="1">B35/B$40</f>
        <v>7.5235572934253207E-3</v>
      </c>
    </row>
    <row r="36" spans="1:4" x14ac:dyDescent="0.25">
      <c r="A36" s="24" t="s">
        <v>44</v>
      </c>
      <c r="B36" s="44">
        <v>1080900</v>
      </c>
      <c r="C36" s="43">
        <v>27</v>
      </c>
      <c r="D36" s="45">
        <f t="shared" si="1"/>
        <v>3.9770990622192477E-2</v>
      </c>
    </row>
    <row r="37" spans="1:4" x14ac:dyDescent="0.25">
      <c r="A37" s="24" t="s">
        <v>63</v>
      </c>
      <c r="B37" s="44">
        <v>23660949</v>
      </c>
      <c r="C37" s="43">
        <v>68</v>
      </c>
      <c r="D37" s="45">
        <f t="shared" si="1"/>
        <v>0.87058875084760334</v>
      </c>
    </row>
    <row r="38" spans="1:4" x14ac:dyDescent="0.25">
      <c r="A38" s="24" t="s">
        <v>77</v>
      </c>
      <c r="B38" s="44">
        <v>165764</v>
      </c>
      <c r="C38" s="43">
        <v>4</v>
      </c>
      <c r="D38" s="45">
        <f>B38/B$40</f>
        <v>6.0991752146332817E-3</v>
      </c>
    </row>
    <row r="39" spans="1:4" x14ac:dyDescent="0.25">
      <c r="A39" s="24" t="s">
        <v>94</v>
      </c>
      <c r="B39" s="44">
        <f>B22+B24+B26+B27+B28+B29</f>
        <v>1465202</v>
      </c>
      <c r="C39" s="44">
        <f>C22+C24+C26+C27+C28+C29</f>
        <v>9</v>
      </c>
      <c r="D39" s="45">
        <f t="shared" si="1"/>
        <v>5.3911124989932155E-2</v>
      </c>
    </row>
    <row r="40" spans="1:4" x14ac:dyDescent="0.25">
      <c r="B40" s="44">
        <f>SUM(B34:B39)</f>
        <v>27178101</v>
      </c>
      <c r="C40" s="44">
        <f>SUM(C34:C39)</f>
        <v>135</v>
      </c>
    </row>
    <row r="43" spans="1:4" x14ac:dyDescent="0.25">
      <c r="A43" s="24" t="s">
        <v>918</v>
      </c>
      <c r="B43" t="s">
        <v>919</v>
      </c>
      <c r="C43" t="s">
        <v>935</v>
      </c>
    </row>
    <row r="44" spans="1:4" x14ac:dyDescent="0.25">
      <c r="A44" s="24" t="s">
        <v>188</v>
      </c>
      <c r="B44" s="44">
        <v>600810</v>
      </c>
      <c r="C44" s="43">
        <v>22</v>
      </c>
      <c r="D44" s="45">
        <v>2.21064010322134E-2</v>
      </c>
    </row>
    <row r="45" spans="1:4" x14ac:dyDescent="0.25">
      <c r="A45" s="24" t="s">
        <v>313</v>
      </c>
      <c r="B45" s="44">
        <v>204476</v>
      </c>
      <c r="C45" s="43">
        <v>5</v>
      </c>
      <c r="D45" s="45">
        <v>7.5235572934253207E-3</v>
      </c>
    </row>
    <row r="46" spans="1:4" x14ac:dyDescent="0.25">
      <c r="A46" s="24" t="s">
        <v>44</v>
      </c>
      <c r="B46" s="44">
        <v>1080900</v>
      </c>
      <c r="C46" s="43">
        <v>27</v>
      </c>
      <c r="D46" s="45">
        <v>3.9770990622192477E-2</v>
      </c>
    </row>
    <row r="47" spans="1:4" x14ac:dyDescent="0.25">
      <c r="A47" s="24" t="s">
        <v>63</v>
      </c>
      <c r="B47" s="44">
        <v>23660949</v>
      </c>
      <c r="C47" s="43">
        <v>68</v>
      </c>
      <c r="D47" s="45">
        <v>0.87058875084760334</v>
      </c>
    </row>
    <row r="48" spans="1:4" x14ac:dyDescent="0.25">
      <c r="A48" s="24" t="s">
        <v>77</v>
      </c>
      <c r="B48" s="44">
        <v>165764</v>
      </c>
      <c r="C48" s="57">
        <f>4+4</f>
        <v>8</v>
      </c>
      <c r="D48" s="45">
        <v>6.0991752146332817E-3</v>
      </c>
    </row>
    <row r="49" spans="1:4" x14ac:dyDescent="0.25">
      <c r="A49" s="24" t="s">
        <v>94</v>
      </c>
      <c r="B49" s="44">
        <v>1465202</v>
      </c>
      <c r="C49" s="58">
        <f>9+4</f>
        <v>13</v>
      </c>
      <c r="D49" s="45">
        <v>5.3911124989932155E-2</v>
      </c>
    </row>
    <row r="50" spans="1:4" x14ac:dyDescent="0.25">
      <c r="B50" s="44">
        <v>27178101</v>
      </c>
      <c r="C50" s="44">
        <f>+SUM(C44:C49)</f>
        <v>143</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36"/>
  <sheetViews>
    <sheetView topLeftCell="A10" workbookViewId="0">
      <selection activeCell="A29" sqref="A29:D36"/>
    </sheetView>
  </sheetViews>
  <sheetFormatPr defaultRowHeight="15" x14ac:dyDescent="0.25"/>
  <cols>
    <col min="1" max="1" width="38.42578125" customWidth="1"/>
    <col min="2" max="2" width="26.85546875" customWidth="1"/>
    <col min="3" max="3" width="14.42578125" bestFit="1" customWidth="1"/>
    <col min="4" max="4" width="9" style="45"/>
  </cols>
  <sheetData>
    <row r="3" spans="1:3" x14ac:dyDescent="0.25">
      <c r="A3" s="42" t="s">
        <v>914</v>
      </c>
      <c r="B3" s="42" t="s">
        <v>917</v>
      </c>
      <c r="C3" t="s">
        <v>924</v>
      </c>
    </row>
    <row r="4" spans="1:3" x14ac:dyDescent="0.25">
      <c r="A4" s="24" t="s">
        <v>63</v>
      </c>
      <c r="B4" s="43">
        <v>23660949</v>
      </c>
      <c r="C4" s="43">
        <v>68</v>
      </c>
    </row>
    <row r="5" spans="1:3" x14ac:dyDescent="0.25">
      <c r="A5" s="54" t="s">
        <v>297</v>
      </c>
      <c r="B5" s="43">
        <v>321546</v>
      </c>
      <c r="C5" s="43">
        <v>2</v>
      </c>
    </row>
    <row r="6" spans="1:3" x14ac:dyDescent="0.25">
      <c r="A6" s="54" t="s">
        <v>287</v>
      </c>
      <c r="B6" s="43">
        <v>4710639</v>
      </c>
      <c r="C6" s="43">
        <v>21</v>
      </c>
    </row>
    <row r="7" spans="1:3" x14ac:dyDescent="0.25">
      <c r="A7" s="54" t="s">
        <v>43</v>
      </c>
      <c r="B7" s="43">
        <v>454145</v>
      </c>
      <c r="C7" s="43">
        <v>3</v>
      </c>
    </row>
    <row r="8" spans="1:3" x14ac:dyDescent="0.25">
      <c r="A8" s="54" t="s">
        <v>120</v>
      </c>
      <c r="B8" s="43">
        <v>1001352</v>
      </c>
      <c r="C8" s="43">
        <v>3</v>
      </c>
    </row>
    <row r="9" spans="1:3" x14ac:dyDescent="0.25">
      <c r="A9" s="54" t="s">
        <v>62</v>
      </c>
      <c r="B9" s="43">
        <v>5442490</v>
      </c>
      <c r="C9" s="43">
        <v>21</v>
      </c>
    </row>
    <row r="10" spans="1:3" x14ac:dyDescent="0.25">
      <c r="A10" s="54" t="s">
        <v>146</v>
      </c>
      <c r="B10" s="43">
        <v>4588807</v>
      </c>
      <c r="C10" s="43">
        <v>10</v>
      </c>
    </row>
    <row r="11" spans="1:3" x14ac:dyDescent="0.25">
      <c r="A11" s="54" t="s">
        <v>616</v>
      </c>
      <c r="B11" s="43">
        <v>726081</v>
      </c>
      <c r="C11" s="43">
        <v>2</v>
      </c>
    </row>
    <row r="12" spans="1:3" x14ac:dyDescent="0.25">
      <c r="A12" s="54" t="s">
        <v>94</v>
      </c>
      <c r="B12" s="43">
        <v>1454517</v>
      </c>
      <c r="C12" s="43">
        <v>1</v>
      </c>
    </row>
    <row r="13" spans="1:3" x14ac:dyDescent="0.25">
      <c r="A13" s="54" t="s">
        <v>76</v>
      </c>
      <c r="B13" s="43">
        <v>4961372</v>
      </c>
      <c r="C13" s="43">
        <v>5</v>
      </c>
    </row>
    <row r="14" spans="1:3" x14ac:dyDescent="0.25">
      <c r="A14" s="24" t="s">
        <v>915</v>
      </c>
      <c r="B14" s="43">
        <v>23660949</v>
      </c>
      <c r="C14" s="43">
        <v>68</v>
      </c>
    </row>
    <row r="19" spans="1:4" x14ac:dyDescent="0.25">
      <c r="A19" s="54" t="s">
        <v>297</v>
      </c>
      <c r="B19" s="43">
        <v>321546</v>
      </c>
      <c r="C19" s="43">
        <v>2</v>
      </c>
    </row>
    <row r="20" spans="1:4" x14ac:dyDescent="0.25">
      <c r="A20" s="54" t="s">
        <v>287</v>
      </c>
      <c r="B20" s="43">
        <v>4710639</v>
      </c>
      <c r="C20" s="43">
        <v>21</v>
      </c>
    </row>
    <row r="21" spans="1:4" x14ac:dyDescent="0.25">
      <c r="A21" s="54" t="s">
        <v>43</v>
      </c>
      <c r="B21" s="43">
        <v>454145</v>
      </c>
      <c r="C21" s="43">
        <v>3</v>
      </c>
    </row>
    <row r="22" spans="1:4" x14ac:dyDescent="0.25">
      <c r="A22" s="54" t="s">
        <v>120</v>
      </c>
      <c r="B22" s="43">
        <v>1001352</v>
      </c>
      <c r="C22" s="43">
        <v>3</v>
      </c>
    </row>
    <row r="23" spans="1:4" x14ac:dyDescent="0.25">
      <c r="A23" s="54" t="s">
        <v>62</v>
      </c>
      <c r="B23" s="43">
        <v>5442490</v>
      </c>
      <c r="C23" s="43">
        <v>21</v>
      </c>
    </row>
    <row r="24" spans="1:4" x14ac:dyDescent="0.25">
      <c r="A24" s="54" t="s">
        <v>146</v>
      </c>
      <c r="B24" s="43">
        <v>4588807</v>
      </c>
      <c r="C24" s="43">
        <v>10</v>
      </c>
    </row>
    <row r="25" spans="1:4" x14ac:dyDescent="0.25">
      <c r="A25" s="54" t="s">
        <v>616</v>
      </c>
      <c r="B25" s="43">
        <v>726081</v>
      </c>
      <c r="C25" s="43">
        <v>2</v>
      </c>
    </row>
    <row r="26" spans="1:4" x14ac:dyDescent="0.25">
      <c r="A26" s="54" t="s">
        <v>94</v>
      </c>
      <c r="B26" s="43">
        <v>1454517</v>
      </c>
      <c r="C26" s="43">
        <v>1</v>
      </c>
    </row>
    <row r="27" spans="1:4" x14ac:dyDescent="0.25">
      <c r="A27" s="54" t="s">
        <v>76</v>
      </c>
      <c r="B27" s="43">
        <v>4961372</v>
      </c>
      <c r="C27" s="43">
        <v>5</v>
      </c>
    </row>
    <row r="29" spans="1:4" x14ac:dyDescent="0.25">
      <c r="A29" s="54" t="s">
        <v>922</v>
      </c>
      <c r="B29" t="s">
        <v>919</v>
      </c>
      <c r="C29" t="s">
        <v>0</v>
      </c>
    </row>
    <row r="30" spans="1:4" x14ac:dyDescent="0.25">
      <c r="A30" s="54" t="s">
        <v>287</v>
      </c>
      <c r="B30" s="46">
        <v>4710639</v>
      </c>
      <c r="C30" s="43">
        <v>21</v>
      </c>
      <c r="D30" s="45">
        <f>B30/B$36</f>
        <v>0.19908918277115598</v>
      </c>
    </row>
    <row r="31" spans="1:4" x14ac:dyDescent="0.25">
      <c r="A31" s="54" t="s">
        <v>120</v>
      </c>
      <c r="B31" s="46">
        <v>1001352</v>
      </c>
      <c r="C31" s="43">
        <v>3</v>
      </c>
      <c r="D31" s="45">
        <f t="shared" ref="D31:D35" si="0">B31/B$36</f>
        <v>4.2320872252418956E-2</v>
      </c>
    </row>
    <row r="32" spans="1:4" x14ac:dyDescent="0.25">
      <c r="A32" s="54" t="s">
        <v>62</v>
      </c>
      <c r="B32" s="46">
        <v>5442490</v>
      </c>
      <c r="C32" s="43">
        <v>21</v>
      </c>
      <c r="D32" s="45">
        <f t="shared" si="0"/>
        <v>0.23001993707014878</v>
      </c>
    </row>
    <row r="33" spans="1:4" x14ac:dyDescent="0.25">
      <c r="A33" s="54" t="s">
        <v>146</v>
      </c>
      <c r="B33" s="46">
        <v>4588807</v>
      </c>
      <c r="C33" s="43">
        <v>10</v>
      </c>
      <c r="D33" s="45">
        <f t="shared" si="0"/>
        <v>0.19394010781224372</v>
      </c>
    </row>
    <row r="34" spans="1:4" x14ac:dyDescent="0.25">
      <c r="A34" s="54" t="s">
        <v>76</v>
      </c>
      <c r="B34" s="46">
        <v>4961372</v>
      </c>
      <c r="C34" s="43">
        <v>5</v>
      </c>
      <c r="D34" s="45">
        <f t="shared" si="0"/>
        <v>0.20968609500827715</v>
      </c>
    </row>
    <row r="35" spans="1:4" x14ac:dyDescent="0.25">
      <c r="A35" s="54" t="s">
        <v>94</v>
      </c>
      <c r="B35" s="46">
        <f>B19+B21+B25+B26</f>
        <v>2956289</v>
      </c>
      <c r="C35" s="43">
        <f>C19+C21+C25+C26</f>
        <v>8</v>
      </c>
      <c r="D35" s="45">
        <f t="shared" si="0"/>
        <v>0.12494380508575544</v>
      </c>
    </row>
    <row r="36" spans="1:4" x14ac:dyDescent="0.25">
      <c r="A36" s="54" t="s">
        <v>926</v>
      </c>
      <c r="B36" s="46">
        <f>SUM(B30:B35)</f>
        <v>23660949</v>
      </c>
      <c r="C36">
        <f>SUM(C30:C35)</f>
        <v>68</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8"/>
  <sheetViews>
    <sheetView workbookViewId="0">
      <selection activeCell="B25" sqref="B25"/>
    </sheetView>
  </sheetViews>
  <sheetFormatPr defaultRowHeight="15" x14ac:dyDescent="0.25"/>
  <cols>
    <col min="1" max="1" width="33.28515625" bestFit="1" customWidth="1"/>
    <col min="2" max="2" width="26.85546875" bestFit="1" customWidth="1"/>
    <col min="3" max="3" width="13" bestFit="1" customWidth="1"/>
    <col min="4" max="4" width="9" style="45"/>
  </cols>
  <sheetData>
    <row r="3" spans="1:4" x14ac:dyDescent="0.25">
      <c r="A3" s="42" t="s">
        <v>914</v>
      </c>
      <c r="B3" s="42" t="s">
        <v>917</v>
      </c>
      <c r="C3" t="s">
        <v>916</v>
      </c>
    </row>
    <row r="4" spans="1:4" x14ac:dyDescent="0.25">
      <c r="A4" s="24" t="s">
        <v>63</v>
      </c>
      <c r="B4" s="44">
        <v>23660949</v>
      </c>
      <c r="C4" s="43">
        <v>68</v>
      </c>
      <c r="D4" s="45" t="s">
        <v>928</v>
      </c>
    </row>
    <row r="5" spans="1:4" x14ac:dyDescent="0.25">
      <c r="A5" s="54" t="s">
        <v>126</v>
      </c>
      <c r="B5" s="44">
        <v>3704726</v>
      </c>
      <c r="C5" s="43">
        <v>20</v>
      </c>
      <c r="D5" s="45">
        <f>B5/B$8</f>
        <v>0.15657554563851178</v>
      </c>
    </row>
    <row r="6" spans="1:4" x14ac:dyDescent="0.25">
      <c r="A6" s="54" t="s">
        <v>95</v>
      </c>
      <c r="B6" s="44">
        <v>1011231</v>
      </c>
      <c r="C6" s="43">
        <v>5</v>
      </c>
      <c r="D6" s="45">
        <f t="shared" ref="D6:D7" si="0">B6/B$8</f>
        <v>4.2738395657756584E-2</v>
      </c>
    </row>
    <row r="7" spans="1:4" x14ac:dyDescent="0.25">
      <c r="A7" s="54" t="s">
        <v>72</v>
      </c>
      <c r="B7" s="44">
        <v>18944992</v>
      </c>
      <c r="C7" s="43">
        <v>43</v>
      </c>
      <c r="D7" s="45">
        <f t="shared" si="0"/>
        <v>0.80068605870373166</v>
      </c>
    </row>
    <row r="8" spans="1:4" x14ac:dyDescent="0.25">
      <c r="A8" s="24" t="s">
        <v>915</v>
      </c>
      <c r="B8" s="44">
        <v>23660949</v>
      </c>
      <c r="C8" s="43">
        <v>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5"/>
  <sheetViews>
    <sheetView workbookViewId="0">
      <selection activeCell="A12" sqref="A12:F16"/>
    </sheetView>
  </sheetViews>
  <sheetFormatPr defaultRowHeight="15" x14ac:dyDescent="0.25"/>
  <cols>
    <col min="1" max="1" width="16.28515625" bestFit="1" customWidth="1"/>
    <col min="2" max="2" width="26.85546875" bestFit="1" customWidth="1"/>
    <col min="3" max="3" width="13" bestFit="1" customWidth="1"/>
  </cols>
  <sheetData>
    <row r="3" spans="1:6" x14ac:dyDescent="0.25">
      <c r="A3" s="42" t="s">
        <v>914</v>
      </c>
      <c r="B3" s="42" t="s">
        <v>917</v>
      </c>
      <c r="C3" t="s">
        <v>916</v>
      </c>
    </row>
    <row r="4" spans="1:6" x14ac:dyDescent="0.25">
      <c r="A4" s="24" t="s">
        <v>63</v>
      </c>
      <c r="B4" s="46">
        <v>23660949</v>
      </c>
      <c r="C4" s="43">
        <v>68</v>
      </c>
    </row>
    <row r="5" spans="1:6" x14ac:dyDescent="0.25">
      <c r="A5" s="54" t="s">
        <v>139</v>
      </c>
      <c r="B5" s="46">
        <v>25250</v>
      </c>
      <c r="C5" s="43">
        <v>3</v>
      </c>
    </row>
    <row r="6" spans="1:6" x14ac:dyDescent="0.25">
      <c r="A6" s="54" t="s">
        <v>65</v>
      </c>
      <c r="B6" s="46">
        <v>2602393</v>
      </c>
      <c r="C6" s="43">
        <v>12</v>
      </c>
    </row>
    <row r="7" spans="1:6" x14ac:dyDescent="0.25">
      <c r="A7" s="54" t="s">
        <v>130</v>
      </c>
      <c r="B7" s="46">
        <v>4061783</v>
      </c>
      <c r="C7" s="43">
        <v>6</v>
      </c>
    </row>
    <row r="8" spans="1:6" x14ac:dyDescent="0.25">
      <c r="A8" s="54" t="s">
        <v>46</v>
      </c>
      <c r="B8" s="46">
        <v>4612829</v>
      </c>
      <c r="C8" s="43">
        <v>21</v>
      </c>
    </row>
    <row r="9" spans="1:6" x14ac:dyDescent="0.25">
      <c r="A9" s="54" t="s">
        <v>96</v>
      </c>
      <c r="B9" s="46">
        <v>12358694</v>
      </c>
      <c r="C9" s="43">
        <v>26</v>
      </c>
    </row>
    <row r="10" spans="1:6" x14ac:dyDescent="0.25">
      <c r="A10" s="24" t="s">
        <v>915</v>
      </c>
      <c r="B10" s="46">
        <v>23660949</v>
      </c>
      <c r="C10" s="43">
        <v>68</v>
      </c>
    </row>
    <row r="12" spans="1:6" x14ac:dyDescent="0.25">
      <c r="A12" s="54" t="s">
        <v>63</v>
      </c>
      <c r="D12" t="s">
        <v>940</v>
      </c>
      <c r="F12" t="s">
        <v>941</v>
      </c>
    </row>
    <row r="13" spans="1:6" x14ac:dyDescent="0.25">
      <c r="A13" t="s">
        <v>933</v>
      </c>
      <c r="B13" s="46">
        <f>B6+B9</f>
        <v>14961087</v>
      </c>
      <c r="C13" s="44">
        <f>C6+C9</f>
        <v>38</v>
      </c>
      <c r="D13" s="45">
        <f>B13/B15</f>
        <v>0.63231136671652521</v>
      </c>
      <c r="F13" s="45">
        <f>C13/C15</f>
        <v>0.55882352941176472</v>
      </c>
    </row>
    <row r="14" spans="1:6" x14ac:dyDescent="0.25">
      <c r="A14" t="s">
        <v>934</v>
      </c>
      <c r="B14" s="46">
        <f>B5+B7+B8</f>
        <v>8699862</v>
      </c>
      <c r="C14" s="44">
        <f>C5+C7+C8</f>
        <v>30</v>
      </c>
      <c r="D14" s="45">
        <f>B14/B15</f>
        <v>0.36768863328347479</v>
      </c>
      <c r="F14" s="45">
        <f>C14/C15</f>
        <v>0.44117647058823528</v>
      </c>
    </row>
    <row r="15" spans="1:6" x14ac:dyDescent="0.25">
      <c r="B15" s="46">
        <f>SUM(B13:B14)</f>
        <v>23660949</v>
      </c>
      <c r="C15" s="44">
        <f>SUM(C13:C14)</f>
        <v>68</v>
      </c>
    </row>
  </sheetData>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61"/>
  <sheetViews>
    <sheetView topLeftCell="A40" workbookViewId="0">
      <selection activeCell="C67" sqref="C67"/>
    </sheetView>
  </sheetViews>
  <sheetFormatPr defaultRowHeight="15" x14ac:dyDescent="0.25"/>
  <cols>
    <col min="1" max="1" width="34.42578125" bestFit="1" customWidth="1"/>
    <col min="2" max="2" width="26.85546875" bestFit="1" customWidth="1"/>
    <col min="3" max="3" width="13" bestFit="1" customWidth="1"/>
  </cols>
  <sheetData>
    <row r="3" spans="1:3" x14ac:dyDescent="0.25">
      <c r="A3" s="42" t="s">
        <v>914</v>
      </c>
      <c r="B3" t="s">
        <v>917</v>
      </c>
      <c r="C3" t="s">
        <v>916</v>
      </c>
    </row>
    <row r="4" spans="1:3" x14ac:dyDescent="0.25">
      <c r="A4" s="24" t="s">
        <v>272</v>
      </c>
      <c r="B4" s="46">
        <v>215810</v>
      </c>
      <c r="C4" s="44">
        <v>1</v>
      </c>
    </row>
    <row r="5" spans="1:3" x14ac:dyDescent="0.25">
      <c r="A5" s="24" t="s">
        <v>297</v>
      </c>
      <c r="B5" s="43">
        <v>390546</v>
      </c>
      <c r="C5" s="43">
        <v>4</v>
      </c>
    </row>
    <row r="6" spans="1:3" x14ac:dyDescent="0.25">
      <c r="A6" s="24" t="s">
        <v>287</v>
      </c>
      <c r="B6" s="43">
        <v>4953789</v>
      </c>
      <c r="C6" s="43">
        <v>28</v>
      </c>
    </row>
    <row r="7" spans="1:3" x14ac:dyDescent="0.25">
      <c r="A7" s="24" t="s">
        <v>187</v>
      </c>
      <c r="B7" s="43">
        <v>418500</v>
      </c>
      <c r="C7" s="43">
        <v>5</v>
      </c>
    </row>
    <row r="8" spans="1:3" x14ac:dyDescent="0.25">
      <c r="A8" s="24" t="s">
        <v>43</v>
      </c>
      <c r="B8" s="43">
        <v>832216</v>
      </c>
      <c r="C8" s="43">
        <v>16</v>
      </c>
    </row>
    <row r="9" spans="1:3" x14ac:dyDescent="0.25">
      <c r="A9" s="24" t="s">
        <v>120</v>
      </c>
      <c r="B9" s="43">
        <v>1001352</v>
      </c>
      <c r="C9" s="43">
        <v>3</v>
      </c>
    </row>
    <row r="10" spans="1:3" x14ac:dyDescent="0.25">
      <c r="A10" s="24" t="s">
        <v>105</v>
      </c>
      <c r="B10" s="43">
        <v>412000</v>
      </c>
      <c r="C10" s="43">
        <v>7</v>
      </c>
    </row>
    <row r="11" spans="1:3" x14ac:dyDescent="0.25">
      <c r="A11" s="24" t="s">
        <v>62</v>
      </c>
      <c r="B11" s="43">
        <v>6008635</v>
      </c>
      <c r="C11" s="43">
        <v>26</v>
      </c>
    </row>
    <row r="12" spans="1:3" x14ac:dyDescent="0.25">
      <c r="A12" s="24" t="s">
        <v>146</v>
      </c>
      <c r="B12" s="43">
        <v>4923457</v>
      </c>
      <c r="C12" s="43">
        <v>18</v>
      </c>
    </row>
    <row r="13" spans="1:3" x14ac:dyDescent="0.25">
      <c r="A13" s="24" t="s">
        <v>616</v>
      </c>
      <c r="B13" s="43">
        <v>766081</v>
      </c>
      <c r="C13" s="43">
        <v>4</v>
      </c>
    </row>
    <row r="14" spans="1:3" x14ac:dyDescent="0.25">
      <c r="A14" s="24" t="s">
        <v>94</v>
      </c>
      <c r="B14" s="43">
        <v>2256767</v>
      </c>
      <c r="C14" s="43">
        <v>4</v>
      </c>
    </row>
    <row r="15" spans="1:3" x14ac:dyDescent="0.25">
      <c r="A15" s="24" t="s">
        <v>531</v>
      </c>
      <c r="B15" s="43">
        <v>8000</v>
      </c>
      <c r="C15" s="43">
        <v>3</v>
      </c>
    </row>
    <row r="16" spans="1:3" x14ac:dyDescent="0.25">
      <c r="A16" s="24" t="s">
        <v>76</v>
      </c>
      <c r="B16" s="43">
        <v>4990948</v>
      </c>
      <c r="C16" s="43">
        <v>7</v>
      </c>
    </row>
    <row r="17" spans="1:4" x14ac:dyDescent="0.25">
      <c r="A17" s="24" t="s">
        <v>915</v>
      </c>
      <c r="B17" s="43">
        <v>27178101</v>
      </c>
      <c r="C17" s="43">
        <v>126</v>
      </c>
    </row>
    <row r="21" spans="1:4" x14ac:dyDescent="0.25">
      <c r="A21" t="s">
        <v>922</v>
      </c>
      <c r="B21" t="s">
        <v>919</v>
      </c>
      <c r="C21" t="s">
        <v>921</v>
      </c>
      <c r="D21" t="s">
        <v>0</v>
      </c>
    </row>
    <row r="22" spans="1:4" x14ac:dyDescent="0.25">
      <c r="A22" s="24" t="s">
        <v>272</v>
      </c>
      <c r="B22" s="46">
        <v>215810</v>
      </c>
      <c r="C22" s="44">
        <v>1</v>
      </c>
      <c r="D22">
        <v>18</v>
      </c>
    </row>
    <row r="23" spans="1:4" x14ac:dyDescent="0.25">
      <c r="A23" s="24" t="s">
        <v>297</v>
      </c>
      <c r="B23" s="55">
        <v>390546</v>
      </c>
      <c r="C23" s="43">
        <v>4</v>
      </c>
      <c r="D23">
        <v>4</v>
      </c>
    </row>
    <row r="24" spans="1:4" x14ac:dyDescent="0.25">
      <c r="A24" s="24" t="s">
        <v>287</v>
      </c>
      <c r="B24" s="46">
        <v>4953789</v>
      </c>
      <c r="C24" s="43">
        <v>28</v>
      </c>
      <c r="D24">
        <v>28</v>
      </c>
    </row>
    <row r="25" spans="1:4" x14ac:dyDescent="0.25">
      <c r="A25" s="24" t="s">
        <v>187</v>
      </c>
      <c r="B25" s="55">
        <v>418500</v>
      </c>
      <c r="C25" s="43">
        <v>5</v>
      </c>
      <c r="D25">
        <v>5</v>
      </c>
    </row>
    <row r="26" spans="1:4" x14ac:dyDescent="0.25">
      <c r="A26" s="24" t="s">
        <v>43</v>
      </c>
      <c r="B26" s="55">
        <v>832216</v>
      </c>
      <c r="C26" s="43">
        <v>16</v>
      </c>
      <c r="D26">
        <v>14</v>
      </c>
    </row>
    <row r="27" spans="1:4" x14ac:dyDescent="0.25">
      <c r="A27" s="24" t="s">
        <v>120</v>
      </c>
      <c r="B27" s="46">
        <v>1001352</v>
      </c>
      <c r="C27" s="43">
        <v>3</v>
      </c>
      <c r="D27">
        <v>3</v>
      </c>
    </row>
    <row r="28" spans="1:4" x14ac:dyDescent="0.25">
      <c r="A28" s="24" t="s">
        <v>105</v>
      </c>
      <c r="B28" s="55">
        <v>412000</v>
      </c>
      <c r="C28" s="43">
        <v>7</v>
      </c>
      <c r="D28">
        <v>6</v>
      </c>
    </row>
    <row r="29" spans="1:4" x14ac:dyDescent="0.25">
      <c r="A29" s="24" t="s">
        <v>62</v>
      </c>
      <c r="B29" s="46">
        <v>6008635</v>
      </c>
      <c r="C29" s="43">
        <v>26</v>
      </c>
      <c r="D29">
        <v>24</v>
      </c>
    </row>
    <row r="30" spans="1:4" x14ac:dyDescent="0.25">
      <c r="A30" s="24" t="s">
        <v>146</v>
      </c>
      <c r="B30" s="46">
        <v>4923457</v>
      </c>
      <c r="C30" s="43">
        <v>18</v>
      </c>
      <c r="D30">
        <v>18</v>
      </c>
    </row>
    <row r="31" spans="1:4" x14ac:dyDescent="0.25">
      <c r="A31" s="24" t="s">
        <v>616</v>
      </c>
      <c r="B31" s="55">
        <v>766081</v>
      </c>
      <c r="C31" s="43">
        <v>4</v>
      </c>
      <c r="D31">
        <v>4</v>
      </c>
    </row>
    <row r="32" spans="1:4" x14ac:dyDescent="0.25">
      <c r="A32" s="24" t="s">
        <v>94</v>
      </c>
      <c r="B32" s="55">
        <v>2256767</v>
      </c>
      <c r="C32" s="43">
        <v>4</v>
      </c>
      <c r="D32">
        <v>4</v>
      </c>
    </row>
    <row r="33" spans="1:4" x14ac:dyDescent="0.25">
      <c r="A33" s="24" t="s">
        <v>531</v>
      </c>
      <c r="B33" s="55">
        <v>8000</v>
      </c>
      <c r="C33" s="43">
        <v>3</v>
      </c>
      <c r="D33">
        <v>1</v>
      </c>
    </row>
    <row r="34" spans="1:4" x14ac:dyDescent="0.25">
      <c r="A34" s="24" t="s">
        <v>76</v>
      </c>
      <c r="B34" s="46">
        <v>4990948</v>
      </c>
      <c r="C34" s="43">
        <v>7</v>
      </c>
      <c r="D34">
        <v>6</v>
      </c>
    </row>
    <row r="35" spans="1:4" x14ac:dyDescent="0.25">
      <c r="B35" s="46">
        <f>SUM(B22:B34)</f>
        <v>27178101</v>
      </c>
      <c r="C35" s="44">
        <f t="shared" ref="C35:D35" si="0">SUM(C22:C34)</f>
        <v>126</v>
      </c>
      <c r="D35" s="44">
        <f t="shared" si="0"/>
        <v>135</v>
      </c>
    </row>
    <row r="40" spans="1:4" x14ac:dyDescent="0.25">
      <c r="A40" t="s">
        <v>922</v>
      </c>
      <c r="B40" t="s">
        <v>919</v>
      </c>
      <c r="C40" t="s">
        <v>921</v>
      </c>
      <c r="D40" t="s">
        <v>0</v>
      </c>
    </row>
    <row r="41" spans="1:4" x14ac:dyDescent="0.25">
      <c r="A41" s="24" t="s">
        <v>272</v>
      </c>
      <c r="B41" s="46">
        <v>215810</v>
      </c>
      <c r="C41" s="44">
        <v>1</v>
      </c>
      <c r="D41">
        <v>18</v>
      </c>
    </row>
    <row r="42" spans="1:4" x14ac:dyDescent="0.25">
      <c r="A42" s="24" t="s">
        <v>287</v>
      </c>
      <c r="B42" s="56">
        <v>4953789</v>
      </c>
      <c r="C42" s="43">
        <v>28</v>
      </c>
      <c r="D42">
        <v>28</v>
      </c>
    </row>
    <row r="43" spans="1:4" x14ac:dyDescent="0.25">
      <c r="A43" s="24" t="s">
        <v>120</v>
      </c>
      <c r="B43" s="46">
        <v>1001352</v>
      </c>
      <c r="C43" s="43">
        <v>3</v>
      </c>
      <c r="D43">
        <v>3</v>
      </c>
    </row>
    <row r="44" spans="1:4" x14ac:dyDescent="0.25">
      <c r="A44" s="24" t="s">
        <v>62</v>
      </c>
      <c r="B44" s="56">
        <v>6008635</v>
      </c>
      <c r="C44" s="43">
        <v>26</v>
      </c>
      <c r="D44">
        <v>24</v>
      </c>
    </row>
    <row r="45" spans="1:4" x14ac:dyDescent="0.25">
      <c r="A45" s="24" t="s">
        <v>146</v>
      </c>
      <c r="B45" s="56">
        <v>4923457</v>
      </c>
      <c r="C45" s="43">
        <v>18</v>
      </c>
      <c r="D45">
        <v>18</v>
      </c>
    </row>
    <row r="46" spans="1:4" x14ac:dyDescent="0.25">
      <c r="A46" s="24" t="s">
        <v>76</v>
      </c>
      <c r="B46" s="56">
        <v>4990948</v>
      </c>
      <c r="C46" s="43">
        <v>7</v>
      </c>
      <c r="D46">
        <v>6</v>
      </c>
    </row>
    <row r="47" spans="1:4" x14ac:dyDescent="0.25">
      <c r="A47" s="24" t="s">
        <v>94</v>
      </c>
      <c r="B47" s="55">
        <f>B23+B25+B26+B28+B31+B32+B33</f>
        <v>5084110</v>
      </c>
      <c r="C47" s="44">
        <f t="shared" ref="C47:D47" si="1">C23+C25+C26+C28+C31+C32+C33</f>
        <v>43</v>
      </c>
      <c r="D47" s="44">
        <f t="shared" si="1"/>
        <v>38</v>
      </c>
    </row>
    <row r="48" spans="1:4" x14ac:dyDescent="0.25">
      <c r="B48" s="46">
        <f>SUM(B41:B47)</f>
        <v>27178101</v>
      </c>
      <c r="C48" s="44">
        <f t="shared" ref="C48:D48" si="2">SUM(C41:C47)</f>
        <v>126</v>
      </c>
      <c r="D48" s="44">
        <f t="shared" si="2"/>
        <v>135</v>
      </c>
    </row>
    <row r="50" spans="1:4" x14ac:dyDescent="0.25">
      <c r="B50" s="56">
        <f>B42+B44+B45+B46</f>
        <v>20876829</v>
      </c>
    </row>
    <row r="53" spans="1:4" x14ac:dyDescent="0.25">
      <c r="A53" t="s">
        <v>922</v>
      </c>
      <c r="B53" t="s">
        <v>919</v>
      </c>
      <c r="C53" t="s">
        <v>921</v>
      </c>
      <c r="D53" t="s">
        <v>939</v>
      </c>
    </row>
    <row r="54" spans="1:4" x14ac:dyDescent="0.25">
      <c r="A54" s="24" t="s">
        <v>272</v>
      </c>
      <c r="B54" s="46">
        <v>215810</v>
      </c>
      <c r="C54" s="44">
        <v>1</v>
      </c>
      <c r="D54">
        <v>18</v>
      </c>
    </row>
    <row r="55" spans="1:4" x14ac:dyDescent="0.25">
      <c r="A55" s="24" t="s">
        <v>287</v>
      </c>
      <c r="B55" s="56">
        <v>4953789</v>
      </c>
      <c r="C55" s="43">
        <v>28</v>
      </c>
      <c r="D55">
        <v>28</v>
      </c>
    </row>
    <row r="56" spans="1:4" x14ac:dyDescent="0.25">
      <c r="A56" s="24" t="s">
        <v>120</v>
      </c>
      <c r="B56" s="46">
        <v>1001352</v>
      </c>
      <c r="C56" s="43">
        <v>3</v>
      </c>
      <c r="D56">
        <v>3</v>
      </c>
    </row>
    <row r="57" spans="1:4" x14ac:dyDescent="0.25">
      <c r="A57" s="24" t="s">
        <v>62</v>
      </c>
      <c r="B57" s="56">
        <v>6008635</v>
      </c>
      <c r="C57" s="43">
        <v>26</v>
      </c>
      <c r="D57" s="60">
        <f>24+2</f>
        <v>26</v>
      </c>
    </row>
    <row r="58" spans="1:4" x14ac:dyDescent="0.25">
      <c r="A58" s="24" t="s">
        <v>146</v>
      </c>
      <c r="B58" s="56">
        <v>4923457</v>
      </c>
      <c r="C58" s="43">
        <v>18</v>
      </c>
      <c r="D58">
        <v>18</v>
      </c>
    </row>
    <row r="59" spans="1:4" x14ac:dyDescent="0.25">
      <c r="A59" s="24" t="s">
        <v>76</v>
      </c>
      <c r="B59" s="56">
        <v>4990948</v>
      </c>
      <c r="C59" s="43">
        <v>7</v>
      </c>
      <c r="D59" s="60">
        <f>6+1</f>
        <v>7</v>
      </c>
    </row>
    <row r="60" spans="1:4" x14ac:dyDescent="0.25">
      <c r="A60" s="24" t="s">
        <v>94</v>
      </c>
      <c r="B60" s="55">
        <f>B36+B38+B39+B41+B44+B45+B46</f>
        <v>16138850</v>
      </c>
      <c r="C60" s="44">
        <v>43</v>
      </c>
      <c r="D60" s="58">
        <f>38+5</f>
        <v>43</v>
      </c>
    </row>
    <row r="61" spans="1:4" x14ac:dyDescent="0.25">
      <c r="B61" s="46">
        <f>SUM(B54:B60)</f>
        <v>38232841</v>
      </c>
      <c r="C61" s="44">
        <f t="shared" ref="C61:D61" si="3">SUM(C54:C60)</f>
        <v>126</v>
      </c>
      <c r="D61" s="44">
        <f t="shared" si="3"/>
        <v>143</v>
      </c>
    </row>
  </sheetData>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D131"/>
  <sheetViews>
    <sheetView tabSelected="1" zoomScale="71" zoomScaleNormal="71" workbookViewId="0">
      <selection activeCell="A9" sqref="A9"/>
    </sheetView>
  </sheetViews>
  <sheetFormatPr defaultRowHeight="15" x14ac:dyDescent="0.25"/>
  <cols>
    <col min="1" max="1" width="32.140625" customWidth="1"/>
    <col min="2" max="2" width="29" customWidth="1"/>
    <col min="3" max="3" width="54.5703125" customWidth="1"/>
    <col min="4" max="4" width="31.140625" customWidth="1"/>
    <col min="5" max="5" width="17.28515625" customWidth="1"/>
    <col min="6" max="6" width="25.28515625" style="3" customWidth="1"/>
    <col min="7" max="7" width="32.7109375" customWidth="1"/>
    <col min="8" max="8" width="19.140625" style="6" customWidth="1"/>
    <col min="9" max="9" width="19.5703125" style="6" customWidth="1"/>
    <col min="10" max="10" width="22" customWidth="1"/>
    <col min="11" max="11" width="25.42578125" customWidth="1"/>
    <col min="12" max="12" width="17.7109375" customWidth="1"/>
    <col min="13" max="13" width="29.42578125" customWidth="1"/>
    <col min="14" max="14" width="80.28515625" customWidth="1"/>
    <col min="15" max="15" width="35.5703125" style="3" customWidth="1"/>
    <col min="16" max="17" width="46.42578125" style="3" customWidth="1"/>
    <col min="18" max="18" width="34.28515625" style="7" customWidth="1"/>
    <col min="19" max="16384" width="9.140625" style="7"/>
  </cols>
  <sheetData>
    <row r="1" spans="1:17" s="10" customFormat="1" ht="30" x14ac:dyDescent="0.25">
      <c r="A1" s="1" t="s">
        <v>942</v>
      </c>
      <c r="B1" s="1" t="s">
        <v>2</v>
      </c>
      <c r="C1" s="1" t="s">
        <v>3</v>
      </c>
      <c r="D1" s="1" t="s">
        <v>4</v>
      </c>
      <c r="E1" s="1" t="s">
        <v>5</v>
      </c>
      <c r="F1" s="1" t="s">
        <v>7</v>
      </c>
      <c r="G1" s="1" t="s">
        <v>9</v>
      </c>
      <c r="H1" s="2" t="s">
        <v>10</v>
      </c>
      <c r="I1" s="2" t="s">
        <v>943</v>
      </c>
      <c r="J1" s="1" t="s">
        <v>11</v>
      </c>
      <c r="K1" s="1" t="s">
        <v>17</v>
      </c>
      <c r="L1" s="1" t="s">
        <v>18</v>
      </c>
      <c r="M1" s="1" t="s">
        <v>19</v>
      </c>
      <c r="N1" s="1" t="s">
        <v>21</v>
      </c>
      <c r="O1" s="1" t="s">
        <v>23</v>
      </c>
      <c r="P1" s="1" t="s">
        <v>24</v>
      </c>
      <c r="Q1" s="95" t="s">
        <v>39</v>
      </c>
    </row>
    <row r="2" spans="1:17" ht="75" x14ac:dyDescent="0.25">
      <c r="A2" s="5" t="s">
        <v>40</v>
      </c>
      <c r="B2" s="3" t="s">
        <v>41</v>
      </c>
      <c r="C2" s="3" t="s">
        <v>42</v>
      </c>
      <c r="D2" s="3" t="s">
        <v>43</v>
      </c>
      <c r="E2" s="4" t="s">
        <v>44</v>
      </c>
      <c r="F2" s="5" t="s">
        <v>45</v>
      </c>
      <c r="G2" s="3"/>
      <c r="H2" s="6">
        <v>0</v>
      </c>
      <c r="I2" s="6">
        <v>30000</v>
      </c>
      <c r="J2" s="6">
        <f t="shared" ref="J2:J33" si="0">H2+I2</f>
        <v>30000</v>
      </c>
      <c r="K2" s="3" t="s">
        <v>48</v>
      </c>
      <c r="L2" s="4" t="s">
        <v>49</v>
      </c>
      <c r="M2" s="3" t="s">
        <v>50</v>
      </c>
      <c r="N2" s="3" t="s">
        <v>52</v>
      </c>
      <c r="O2" s="3" t="s">
        <v>224</v>
      </c>
      <c r="P2" s="3" t="s">
        <v>54</v>
      </c>
      <c r="Q2" s="84" t="s">
        <v>45</v>
      </c>
    </row>
    <row r="3" spans="1:17" ht="45" x14ac:dyDescent="0.25">
      <c r="A3" s="9" t="s">
        <v>60</v>
      </c>
      <c r="B3" s="9" t="s">
        <v>60</v>
      </c>
      <c r="C3" s="10" t="s">
        <v>61</v>
      </c>
      <c r="D3" s="10" t="s">
        <v>62</v>
      </c>
      <c r="E3" s="11" t="s">
        <v>63</v>
      </c>
      <c r="F3" s="9" t="s">
        <v>64</v>
      </c>
      <c r="G3" s="10"/>
      <c r="H3" s="12">
        <v>256706</v>
      </c>
      <c r="I3" s="12">
        <v>0</v>
      </c>
      <c r="J3" s="12">
        <f t="shared" si="0"/>
        <v>256706</v>
      </c>
      <c r="K3" s="10" t="s">
        <v>66</v>
      </c>
      <c r="L3" s="11" t="s">
        <v>67</v>
      </c>
      <c r="M3" s="10" t="s">
        <v>68</v>
      </c>
      <c r="N3" s="10" t="s">
        <v>69</v>
      </c>
      <c r="O3" s="10" t="s">
        <v>70</v>
      </c>
      <c r="P3" s="10" t="s">
        <v>71</v>
      </c>
      <c r="Q3" s="85" t="s">
        <v>72</v>
      </c>
    </row>
    <row r="4" spans="1:17" ht="90" x14ac:dyDescent="0.25">
      <c r="A4" s="5" t="s">
        <v>73</v>
      </c>
      <c r="B4" s="3" t="s">
        <v>74</v>
      </c>
      <c r="C4" s="3" t="s">
        <v>75</v>
      </c>
      <c r="D4" s="3" t="s">
        <v>76</v>
      </c>
      <c r="E4" s="4" t="s">
        <v>77</v>
      </c>
      <c r="F4" s="5" t="s">
        <v>79</v>
      </c>
      <c r="G4" s="3" t="s">
        <v>81</v>
      </c>
      <c r="H4" s="6">
        <v>0</v>
      </c>
      <c r="I4" s="6">
        <v>0</v>
      </c>
      <c r="J4" s="6">
        <f t="shared" si="0"/>
        <v>0</v>
      </c>
      <c r="K4" s="3" t="s">
        <v>80</v>
      </c>
      <c r="L4" s="4" t="s">
        <v>49</v>
      </c>
      <c r="M4" s="3" t="s">
        <v>83</v>
      </c>
      <c r="N4" s="3" t="s">
        <v>84</v>
      </c>
      <c r="O4" s="3" t="s">
        <v>85</v>
      </c>
      <c r="P4" s="3" t="s">
        <v>86</v>
      </c>
      <c r="Q4" s="84" t="s">
        <v>79</v>
      </c>
    </row>
    <row r="5" spans="1:17" ht="120" x14ac:dyDescent="0.25">
      <c r="A5" s="9" t="s">
        <v>92</v>
      </c>
      <c r="B5" s="10" t="s">
        <v>92</v>
      </c>
      <c r="C5" s="10" t="s">
        <v>93</v>
      </c>
      <c r="D5" s="10" t="s">
        <v>94</v>
      </c>
      <c r="E5" s="11" t="s">
        <v>63</v>
      </c>
      <c r="F5" s="9" t="s">
        <v>95</v>
      </c>
      <c r="G5" s="10"/>
      <c r="H5" s="12">
        <f>1419517+35000</f>
        <v>1454517</v>
      </c>
      <c r="I5" s="12">
        <v>0</v>
      </c>
      <c r="J5" s="12">
        <f t="shared" si="0"/>
        <v>1454517</v>
      </c>
      <c r="K5" s="10" t="s">
        <v>97</v>
      </c>
      <c r="L5" s="11" t="s">
        <v>98</v>
      </c>
      <c r="M5" s="10" t="s">
        <v>99</v>
      </c>
      <c r="N5" s="10" t="s">
        <v>100</v>
      </c>
      <c r="O5" s="10" t="s">
        <v>53</v>
      </c>
      <c r="P5" s="10" t="s">
        <v>101</v>
      </c>
      <c r="Q5" s="85" t="s">
        <v>72</v>
      </c>
    </row>
    <row r="6" spans="1:17" ht="45" x14ac:dyDescent="0.25">
      <c r="A6" s="5" t="s">
        <v>102</v>
      </c>
      <c r="B6" s="3" t="s">
        <v>103</v>
      </c>
      <c r="C6" s="3" t="s">
        <v>104</v>
      </c>
      <c r="D6" s="3" t="s">
        <v>105</v>
      </c>
      <c r="E6" s="4" t="s">
        <v>106</v>
      </c>
      <c r="F6" s="5" t="s">
        <v>79</v>
      </c>
      <c r="G6" s="3" t="s">
        <v>108</v>
      </c>
      <c r="H6" s="6">
        <v>0</v>
      </c>
      <c r="I6" s="6">
        <v>0</v>
      </c>
      <c r="J6" s="6">
        <f t="shared" si="0"/>
        <v>0</v>
      </c>
      <c r="K6" s="3" t="s">
        <v>80</v>
      </c>
      <c r="L6" s="4" t="s">
        <v>110</v>
      </c>
      <c r="M6" s="3"/>
      <c r="N6" s="3" t="s">
        <v>53</v>
      </c>
      <c r="O6" s="3" t="s">
        <v>53</v>
      </c>
      <c r="P6" s="3" t="s">
        <v>112</v>
      </c>
      <c r="Q6" s="84" t="s">
        <v>79</v>
      </c>
    </row>
    <row r="7" spans="1:17" ht="60" x14ac:dyDescent="0.25">
      <c r="A7" s="9" t="s">
        <v>102</v>
      </c>
      <c r="B7" s="10" t="s">
        <v>118</v>
      </c>
      <c r="C7" s="10" t="s">
        <v>119</v>
      </c>
      <c r="D7" s="10" t="s">
        <v>120</v>
      </c>
      <c r="E7" s="11" t="s">
        <v>63</v>
      </c>
      <c r="F7" s="9" t="s">
        <v>64</v>
      </c>
      <c r="G7" s="10"/>
      <c r="H7" s="12">
        <v>477925</v>
      </c>
      <c r="I7" s="12">
        <v>50000</v>
      </c>
      <c r="J7" s="12">
        <f t="shared" si="0"/>
        <v>527925</v>
      </c>
      <c r="K7" s="10" t="s">
        <v>121</v>
      </c>
      <c r="L7" s="11" t="s">
        <v>122</v>
      </c>
      <c r="M7" s="10" t="s">
        <v>123</v>
      </c>
      <c r="N7" s="10" t="s">
        <v>124</v>
      </c>
      <c r="O7" s="10" t="s">
        <v>53</v>
      </c>
      <c r="P7" s="10" t="s">
        <v>125</v>
      </c>
      <c r="Q7" s="85" t="s">
        <v>126</v>
      </c>
    </row>
    <row r="8" spans="1:17" ht="120" x14ac:dyDescent="0.25">
      <c r="A8" s="5" t="s">
        <v>127</v>
      </c>
      <c r="B8" s="3" t="s">
        <v>128</v>
      </c>
      <c r="C8" s="3" t="s">
        <v>129</v>
      </c>
      <c r="D8" s="3" t="s">
        <v>62</v>
      </c>
      <c r="E8" s="4" t="s">
        <v>63</v>
      </c>
      <c r="F8" s="5" t="s">
        <v>64</v>
      </c>
      <c r="G8" s="3"/>
      <c r="H8" s="6">
        <v>81000</v>
      </c>
      <c r="I8" s="6">
        <v>0</v>
      </c>
      <c r="J8" s="6">
        <f t="shared" si="0"/>
        <v>81000</v>
      </c>
      <c r="K8" s="3" t="s">
        <v>131</v>
      </c>
      <c r="L8" s="4" t="s">
        <v>132</v>
      </c>
      <c r="M8" s="3" t="s">
        <v>133</v>
      </c>
      <c r="N8" s="13" t="s">
        <v>134</v>
      </c>
      <c r="O8" s="3" t="s">
        <v>53</v>
      </c>
      <c r="P8" s="3" t="s">
        <v>135</v>
      </c>
      <c r="Q8" s="84" t="s">
        <v>126</v>
      </c>
    </row>
    <row r="9" spans="1:17" ht="75" x14ac:dyDescent="0.25">
      <c r="A9" s="9" t="s">
        <v>127</v>
      </c>
      <c r="B9" s="10" t="s">
        <v>136</v>
      </c>
      <c r="C9" s="10" t="s">
        <v>137</v>
      </c>
      <c r="D9" s="10" t="s">
        <v>62</v>
      </c>
      <c r="E9" s="11" t="s">
        <v>63</v>
      </c>
      <c r="F9" s="9" t="s">
        <v>79</v>
      </c>
      <c r="G9" s="10" t="s">
        <v>138</v>
      </c>
      <c r="H9" s="12">
        <v>0</v>
      </c>
      <c r="I9" s="12">
        <v>0</v>
      </c>
      <c r="J9" s="12">
        <f t="shared" si="0"/>
        <v>0</v>
      </c>
      <c r="K9" s="10" t="s">
        <v>140</v>
      </c>
      <c r="L9" s="11" t="s">
        <v>80</v>
      </c>
      <c r="M9" s="10" t="s">
        <v>141</v>
      </c>
      <c r="N9" s="10" t="s">
        <v>53</v>
      </c>
      <c r="O9" s="10" t="s">
        <v>53</v>
      </c>
      <c r="P9" s="10" t="s">
        <v>142</v>
      </c>
      <c r="Q9" s="85" t="s">
        <v>126</v>
      </c>
    </row>
    <row r="10" spans="1:17" ht="210" x14ac:dyDescent="0.25">
      <c r="A10" s="5" t="s">
        <v>143</v>
      </c>
      <c r="B10" s="3" t="s">
        <v>144</v>
      </c>
      <c r="C10" s="3" t="s">
        <v>145</v>
      </c>
      <c r="D10" s="3" t="s">
        <v>146</v>
      </c>
      <c r="E10" s="4" t="s">
        <v>44</v>
      </c>
      <c r="F10" s="5" t="s">
        <v>45</v>
      </c>
      <c r="G10" s="3"/>
      <c r="H10" s="6">
        <v>0</v>
      </c>
      <c r="I10" s="6">
        <v>35000</v>
      </c>
      <c r="J10" s="6">
        <f t="shared" si="0"/>
        <v>35000</v>
      </c>
      <c r="K10" s="3" t="s">
        <v>147</v>
      </c>
      <c r="L10" s="4" t="s">
        <v>148</v>
      </c>
      <c r="M10" s="3" t="s">
        <v>149</v>
      </c>
      <c r="N10" s="3" t="s">
        <v>150</v>
      </c>
      <c r="O10" s="3" t="s">
        <v>151</v>
      </c>
      <c r="P10" s="3" t="s">
        <v>152</v>
      </c>
      <c r="Q10" s="84" t="s">
        <v>45</v>
      </c>
    </row>
    <row r="11" spans="1:17" ht="90" x14ac:dyDescent="0.25">
      <c r="A11" s="9" t="s">
        <v>153</v>
      </c>
      <c r="B11" s="10" t="s">
        <v>154</v>
      </c>
      <c r="C11" s="10" t="s">
        <v>155</v>
      </c>
      <c r="D11" s="10" t="s">
        <v>94</v>
      </c>
      <c r="E11" s="11" t="s">
        <v>156</v>
      </c>
      <c r="F11" s="9" t="s">
        <v>95</v>
      </c>
      <c r="G11" s="10"/>
      <c r="H11" s="12">
        <v>525000</v>
      </c>
      <c r="I11" s="12">
        <v>0</v>
      </c>
      <c r="J11" s="12">
        <f t="shared" si="0"/>
        <v>525000</v>
      </c>
      <c r="K11" s="10" t="s">
        <v>157</v>
      </c>
      <c r="L11" s="11" t="s">
        <v>158</v>
      </c>
      <c r="M11" s="10" t="s">
        <v>159</v>
      </c>
      <c r="N11" s="10" t="s">
        <v>53</v>
      </c>
      <c r="O11" s="10" t="s">
        <v>160</v>
      </c>
      <c r="P11" s="10" t="s">
        <v>161</v>
      </c>
      <c r="Q11" s="85" t="s">
        <v>95</v>
      </c>
    </row>
    <row r="12" spans="1:17" ht="60" x14ac:dyDescent="0.25">
      <c r="A12" s="5" t="s">
        <v>162</v>
      </c>
      <c r="B12" s="3" t="s">
        <v>163</v>
      </c>
      <c r="C12" s="3" t="s">
        <v>164</v>
      </c>
      <c r="D12" s="3" t="s">
        <v>76</v>
      </c>
      <c r="E12" s="4" t="s">
        <v>63</v>
      </c>
      <c r="F12" s="5" t="s">
        <v>64</v>
      </c>
      <c r="G12" s="3" t="s">
        <v>138</v>
      </c>
      <c r="H12" s="6">
        <v>0</v>
      </c>
      <c r="I12" s="6">
        <v>30000</v>
      </c>
      <c r="J12" s="6">
        <f t="shared" si="0"/>
        <v>30000</v>
      </c>
      <c r="K12" s="3" t="s">
        <v>165</v>
      </c>
      <c r="L12" s="4" t="s">
        <v>166</v>
      </c>
      <c r="M12" s="3" t="s">
        <v>80</v>
      </c>
      <c r="N12" s="3" t="s">
        <v>167</v>
      </c>
      <c r="O12" s="3" t="s">
        <v>168</v>
      </c>
      <c r="P12" s="3" t="s">
        <v>86</v>
      </c>
      <c r="Q12" s="84" t="s">
        <v>126</v>
      </c>
    </row>
    <row r="13" spans="1:17" ht="165" x14ac:dyDescent="0.25">
      <c r="A13" s="9" t="s">
        <v>169</v>
      </c>
      <c r="B13" s="10" t="s">
        <v>170</v>
      </c>
      <c r="C13" s="15" t="s">
        <v>171</v>
      </c>
      <c r="D13" s="15" t="s">
        <v>146</v>
      </c>
      <c r="E13" s="11" t="s">
        <v>44</v>
      </c>
      <c r="F13" s="9" t="s">
        <v>45</v>
      </c>
      <c r="G13" s="10"/>
      <c r="H13" s="12">
        <v>0</v>
      </c>
      <c r="I13" s="12">
        <v>20000</v>
      </c>
      <c r="J13" s="12">
        <f t="shared" si="0"/>
        <v>20000</v>
      </c>
      <c r="K13" s="10"/>
      <c r="L13" s="11" t="s">
        <v>172</v>
      </c>
      <c r="M13" s="10" t="s">
        <v>173</v>
      </c>
      <c r="N13" s="10" t="s">
        <v>174</v>
      </c>
      <c r="O13" s="10" t="s">
        <v>175</v>
      </c>
      <c r="P13" s="10" t="s">
        <v>176</v>
      </c>
      <c r="Q13" s="85" t="s">
        <v>45</v>
      </c>
    </row>
    <row r="14" spans="1:17" ht="138.75" customHeight="1" x14ac:dyDescent="0.25">
      <c r="A14" s="5" t="s">
        <v>177</v>
      </c>
      <c r="B14" s="3" t="s">
        <v>178</v>
      </c>
      <c r="C14" s="3" t="s">
        <v>179</v>
      </c>
      <c r="D14" s="3" t="s">
        <v>62</v>
      </c>
      <c r="E14" s="4" t="s">
        <v>63</v>
      </c>
      <c r="F14" s="5" t="s">
        <v>64</v>
      </c>
      <c r="G14" s="3"/>
      <c r="H14" s="6">
        <v>62578</v>
      </c>
      <c r="I14" s="6">
        <v>0</v>
      </c>
      <c r="J14" s="6">
        <f t="shared" si="0"/>
        <v>62578</v>
      </c>
      <c r="K14" s="3" t="s">
        <v>180</v>
      </c>
      <c r="L14" s="4" t="s">
        <v>132</v>
      </c>
      <c r="M14" s="3" t="s">
        <v>181</v>
      </c>
      <c r="N14" s="13" t="s">
        <v>182</v>
      </c>
      <c r="O14" s="3" t="s">
        <v>53</v>
      </c>
      <c r="P14" s="3" t="s">
        <v>183</v>
      </c>
      <c r="Q14" s="84" t="s">
        <v>126</v>
      </c>
    </row>
    <row r="15" spans="1:17" ht="90" x14ac:dyDescent="0.25">
      <c r="A15" s="9" t="s">
        <v>184</v>
      </c>
      <c r="B15" s="10" t="s">
        <v>185</v>
      </c>
      <c r="C15" s="10" t="s">
        <v>186</v>
      </c>
      <c r="D15" s="10" t="s">
        <v>187</v>
      </c>
      <c r="E15" s="11" t="s">
        <v>188</v>
      </c>
      <c r="F15" s="9" t="s">
        <v>64</v>
      </c>
      <c r="G15" s="10"/>
      <c r="H15" s="12">
        <v>50000</v>
      </c>
      <c r="I15" s="12">
        <v>0</v>
      </c>
      <c r="J15" s="12">
        <f t="shared" si="0"/>
        <v>50000</v>
      </c>
      <c r="K15" s="10" t="s">
        <v>189</v>
      </c>
      <c r="L15" s="11" t="s">
        <v>190</v>
      </c>
      <c r="M15" s="10"/>
      <c r="N15" s="10" t="s">
        <v>53</v>
      </c>
      <c r="O15" s="10" t="s">
        <v>53</v>
      </c>
      <c r="P15" s="10"/>
      <c r="Q15" s="85" t="s">
        <v>126</v>
      </c>
    </row>
    <row r="16" spans="1:17" ht="144" customHeight="1" x14ac:dyDescent="0.25">
      <c r="A16" s="5" t="s">
        <v>191</v>
      </c>
      <c r="B16" s="3" t="s">
        <v>192</v>
      </c>
      <c r="C16" s="3" t="s">
        <v>193</v>
      </c>
      <c r="D16" s="3" t="s">
        <v>146</v>
      </c>
      <c r="E16" s="4" t="s">
        <v>63</v>
      </c>
      <c r="F16" s="5" t="s">
        <v>64</v>
      </c>
      <c r="G16" s="3" t="s">
        <v>138</v>
      </c>
      <c r="H16" s="6">
        <f>1368675+22798</f>
        <v>1391473</v>
      </c>
      <c r="I16" s="6">
        <v>0</v>
      </c>
      <c r="J16" s="6">
        <f t="shared" si="0"/>
        <v>1391473</v>
      </c>
      <c r="K16" s="3" t="s">
        <v>194</v>
      </c>
      <c r="L16" s="4" t="s">
        <v>166</v>
      </c>
      <c r="M16" s="3" t="s">
        <v>195</v>
      </c>
      <c r="N16" s="3" t="s">
        <v>196</v>
      </c>
      <c r="O16" s="3" t="s">
        <v>197</v>
      </c>
      <c r="P16" s="3" t="s">
        <v>198</v>
      </c>
      <c r="Q16" s="84" t="s">
        <v>72</v>
      </c>
    </row>
    <row r="17" spans="1:17" ht="244.5" customHeight="1" x14ac:dyDescent="0.25">
      <c r="A17" s="9" t="s">
        <v>191</v>
      </c>
      <c r="B17" s="10" t="s">
        <v>199</v>
      </c>
      <c r="C17" s="10" t="s">
        <v>200</v>
      </c>
      <c r="D17" s="10" t="s">
        <v>146</v>
      </c>
      <c r="E17" s="11" t="s">
        <v>63</v>
      </c>
      <c r="F17" s="9" t="s">
        <v>64</v>
      </c>
      <c r="G17" s="10" t="s">
        <v>201</v>
      </c>
      <c r="H17" s="12">
        <v>61811</v>
      </c>
      <c r="I17" s="12">
        <v>0</v>
      </c>
      <c r="J17" s="12">
        <f t="shared" si="0"/>
        <v>61811</v>
      </c>
      <c r="K17" s="10" t="s">
        <v>202</v>
      </c>
      <c r="L17" s="11" t="s">
        <v>203</v>
      </c>
      <c r="M17" s="10" t="s">
        <v>204</v>
      </c>
      <c r="N17" s="10" t="s">
        <v>205</v>
      </c>
      <c r="O17" s="10" t="s">
        <v>206</v>
      </c>
      <c r="P17" s="10" t="s">
        <v>198</v>
      </c>
      <c r="Q17" s="85" t="s">
        <v>126</v>
      </c>
    </row>
    <row r="18" spans="1:17" ht="60" x14ac:dyDescent="0.25">
      <c r="A18" s="5" t="s">
        <v>191</v>
      </c>
      <c r="B18" s="3" t="s">
        <v>207</v>
      </c>
      <c r="C18" s="3" t="s">
        <v>208</v>
      </c>
      <c r="D18" s="3" t="s">
        <v>146</v>
      </c>
      <c r="E18" s="4" t="s">
        <v>44</v>
      </c>
      <c r="F18" s="5" t="s">
        <v>45</v>
      </c>
      <c r="G18" s="3"/>
      <c r="H18" s="6">
        <v>0</v>
      </c>
      <c r="I18" s="6">
        <v>25000</v>
      </c>
      <c r="J18" s="6">
        <f t="shared" si="0"/>
        <v>25000</v>
      </c>
      <c r="K18" s="3" t="s">
        <v>209</v>
      </c>
      <c r="L18" s="4" t="s">
        <v>110</v>
      </c>
      <c r="M18" s="3" t="s">
        <v>210</v>
      </c>
      <c r="N18" s="3" t="s">
        <v>211</v>
      </c>
      <c r="O18" s="3" t="s">
        <v>212</v>
      </c>
      <c r="P18" s="3" t="s">
        <v>213</v>
      </c>
      <c r="Q18" s="84" t="s">
        <v>45</v>
      </c>
    </row>
    <row r="19" spans="1:17" ht="164.25" customHeight="1" x14ac:dyDescent="0.25">
      <c r="A19" s="9" t="s">
        <v>214</v>
      </c>
      <c r="B19" s="10" t="s">
        <v>118</v>
      </c>
      <c r="C19" s="10" t="s">
        <v>215</v>
      </c>
      <c r="D19" s="10" t="s">
        <v>120</v>
      </c>
      <c r="E19" s="11" t="s">
        <v>63</v>
      </c>
      <c r="F19" s="9" t="s">
        <v>64</v>
      </c>
      <c r="G19" s="10"/>
      <c r="H19" s="12">
        <v>464630</v>
      </c>
      <c r="I19" s="12">
        <v>0</v>
      </c>
      <c r="J19" s="12">
        <f t="shared" si="0"/>
        <v>464630</v>
      </c>
      <c r="K19" s="10" t="s">
        <v>216</v>
      </c>
      <c r="L19" s="11" t="s">
        <v>49</v>
      </c>
      <c r="M19" s="10" t="s">
        <v>217</v>
      </c>
      <c r="N19" s="16" t="s">
        <v>218</v>
      </c>
      <c r="O19" s="10" t="s">
        <v>219</v>
      </c>
      <c r="P19" s="10" t="s">
        <v>125</v>
      </c>
      <c r="Q19" s="85" t="s">
        <v>126</v>
      </c>
    </row>
    <row r="20" spans="1:17" ht="73.5" customHeight="1" x14ac:dyDescent="0.25">
      <c r="A20" s="5" t="s">
        <v>214</v>
      </c>
      <c r="B20" s="3" t="s">
        <v>220</v>
      </c>
      <c r="C20" s="17" t="s">
        <v>221</v>
      </c>
      <c r="D20" s="17" t="s">
        <v>146</v>
      </c>
      <c r="E20" s="4" t="s">
        <v>44</v>
      </c>
      <c r="F20" s="5" t="s">
        <v>45</v>
      </c>
      <c r="G20" s="3"/>
      <c r="H20" s="6">
        <v>0</v>
      </c>
      <c r="I20" s="6">
        <v>25500</v>
      </c>
      <c r="J20" s="6">
        <f t="shared" si="0"/>
        <v>25500</v>
      </c>
      <c r="K20" s="3" t="s">
        <v>222</v>
      </c>
      <c r="L20" s="4" t="s">
        <v>172</v>
      </c>
      <c r="M20" s="3" t="s">
        <v>173</v>
      </c>
      <c r="N20" s="3" t="s">
        <v>223</v>
      </c>
      <c r="O20" s="3" t="s">
        <v>224</v>
      </c>
      <c r="P20" s="3" t="s">
        <v>225</v>
      </c>
      <c r="Q20" s="84" t="s">
        <v>45</v>
      </c>
    </row>
    <row r="21" spans="1:17" ht="45" x14ac:dyDescent="0.25">
      <c r="A21" s="9" t="s">
        <v>226</v>
      </c>
      <c r="B21" s="10" t="s">
        <v>227</v>
      </c>
      <c r="C21" s="10" t="s">
        <v>228</v>
      </c>
      <c r="D21" s="10" t="s">
        <v>105</v>
      </c>
      <c r="E21" s="11" t="s">
        <v>229</v>
      </c>
      <c r="F21" s="9" t="s">
        <v>64</v>
      </c>
      <c r="G21" s="10"/>
      <c r="H21" s="12">
        <v>64000</v>
      </c>
      <c r="I21" s="12">
        <v>100000</v>
      </c>
      <c r="J21" s="12">
        <f t="shared" si="0"/>
        <v>164000</v>
      </c>
      <c r="K21" s="10" t="s">
        <v>230</v>
      </c>
      <c r="L21" s="11" t="s">
        <v>231</v>
      </c>
      <c r="M21" s="10" t="s">
        <v>80</v>
      </c>
      <c r="N21" s="10" t="s">
        <v>232</v>
      </c>
      <c r="O21" s="10" t="s">
        <v>233</v>
      </c>
      <c r="P21" s="10" t="s">
        <v>234</v>
      </c>
      <c r="Q21" s="85" t="s">
        <v>72</v>
      </c>
    </row>
    <row r="22" spans="1:17" ht="45" x14ac:dyDescent="0.25">
      <c r="A22" s="5" t="s">
        <v>226</v>
      </c>
      <c r="B22" s="3" t="s">
        <v>235</v>
      </c>
      <c r="C22" s="3" t="s">
        <v>236</v>
      </c>
      <c r="D22" s="3" t="s">
        <v>105</v>
      </c>
      <c r="E22" s="4" t="s">
        <v>229</v>
      </c>
      <c r="F22" s="5" t="s">
        <v>64</v>
      </c>
      <c r="G22" s="3"/>
      <c r="H22" s="6">
        <v>10000</v>
      </c>
      <c r="I22" s="6">
        <v>0</v>
      </c>
      <c r="J22" s="6">
        <f t="shared" si="0"/>
        <v>10000</v>
      </c>
      <c r="K22" s="3" t="s">
        <v>237</v>
      </c>
      <c r="L22" s="4" t="s">
        <v>67</v>
      </c>
      <c r="M22" s="3" t="s">
        <v>80</v>
      </c>
      <c r="N22" s="3" t="s">
        <v>238</v>
      </c>
      <c r="O22" s="3" t="s">
        <v>239</v>
      </c>
      <c r="P22" s="3" t="s">
        <v>240</v>
      </c>
      <c r="Q22" s="84" t="s">
        <v>72</v>
      </c>
    </row>
    <row r="23" spans="1:17" ht="111.75" customHeight="1" x14ac:dyDescent="0.25">
      <c r="A23" s="9" t="s">
        <v>226</v>
      </c>
      <c r="B23" s="10" t="s">
        <v>241</v>
      </c>
      <c r="C23" s="10" t="s">
        <v>242</v>
      </c>
      <c r="D23" s="10" t="s">
        <v>105</v>
      </c>
      <c r="E23" s="11" t="s">
        <v>44</v>
      </c>
      <c r="F23" s="9" t="s">
        <v>45</v>
      </c>
      <c r="G23" s="10"/>
      <c r="H23" s="12">
        <v>0</v>
      </c>
      <c r="I23" s="12">
        <v>18000</v>
      </c>
      <c r="J23" s="12">
        <f t="shared" si="0"/>
        <v>18000</v>
      </c>
      <c r="K23" s="10" t="s">
        <v>243</v>
      </c>
      <c r="L23" s="11" t="s">
        <v>190</v>
      </c>
      <c r="M23" s="10" t="s">
        <v>244</v>
      </c>
      <c r="N23" s="10" t="s">
        <v>245</v>
      </c>
      <c r="O23" s="10" t="s">
        <v>246</v>
      </c>
      <c r="P23" s="10" t="s">
        <v>247</v>
      </c>
      <c r="Q23" s="85" t="s">
        <v>45</v>
      </c>
    </row>
    <row r="24" spans="1:17" ht="206.25" customHeight="1" x14ac:dyDescent="0.25">
      <c r="A24" s="5" t="s">
        <v>226</v>
      </c>
      <c r="B24" s="3" t="s">
        <v>248</v>
      </c>
      <c r="C24" s="3" t="s">
        <v>249</v>
      </c>
      <c r="D24" s="3" t="s">
        <v>105</v>
      </c>
      <c r="E24" s="4" t="s">
        <v>77</v>
      </c>
      <c r="F24" s="5" t="s">
        <v>64</v>
      </c>
      <c r="G24" s="3" t="s">
        <v>250</v>
      </c>
      <c r="H24" s="6">
        <v>0</v>
      </c>
      <c r="I24" s="6">
        <v>36000</v>
      </c>
      <c r="J24" s="6">
        <f t="shared" si="0"/>
        <v>36000</v>
      </c>
      <c r="K24" s="3" t="s">
        <v>251</v>
      </c>
      <c r="L24" s="4" t="s">
        <v>110</v>
      </c>
      <c r="M24" s="3" t="s">
        <v>252</v>
      </c>
      <c r="N24" s="3" t="s">
        <v>253</v>
      </c>
      <c r="O24" s="3" t="s">
        <v>254</v>
      </c>
      <c r="P24" s="3" t="s">
        <v>255</v>
      </c>
      <c r="Q24" s="84" t="s">
        <v>72</v>
      </c>
    </row>
    <row r="25" spans="1:17" ht="60" x14ac:dyDescent="0.25">
      <c r="A25" s="9" t="s">
        <v>226</v>
      </c>
      <c r="B25" s="10" t="s">
        <v>256</v>
      </c>
      <c r="C25" s="10" t="s">
        <v>257</v>
      </c>
      <c r="D25" s="10" t="s">
        <v>105</v>
      </c>
      <c r="E25" s="11" t="s">
        <v>229</v>
      </c>
      <c r="F25" s="9" t="s">
        <v>258</v>
      </c>
      <c r="G25" s="10"/>
      <c r="H25" s="12">
        <v>64000</v>
      </c>
      <c r="I25" s="12">
        <v>0</v>
      </c>
      <c r="J25" s="12">
        <f t="shared" si="0"/>
        <v>64000</v>
      </c>
      <c r="K25" s="10" t="s">
        <v>259</v>
      </c>
      <c r="L25" s="11" t="s">
        <v>260</v>
      </c>
      <c r="M25" s="10" t="s">
        <v>261</v>
      </c>
      <c r="N25" s="10" t="s">
        <v>262</v>
      </c>
      <c r="O25" s="10" t="s">
        <v>239</v>
      </c>
      <c r="P25" s="10" t="s">
        <v>234</v>
      </c>
      <c r="Q25" s="85" t="s">
        <v>72</v>
      </c>
    </row>
    <row r="26" spans="1:17" ht="60" x14ac:dyDescent="0.25">
      <c r="A26" s="5" t="s">
        <v>226</v>
      </c>
      <c r="B26" s="3" t="s">
        <v>263</v>
      </c>
      <c r="C26" s="3" t="s">
        <v>264</v>
      </c>
      <c r="D26" s="3" t="s">
        <v>105</v>
      </c>
      <c r="E26" s="4" t="s">
        <v>229</v>
      </c>
      <c r="F26" s="5" t="s">
        <v>258</v>
      </c>
      <c r="G26" s="3"/>
      <c r="H26" s="6">
        <v>120000</v>
      </c>
      <c r="I26" s="6">
        <v>0</v>
      </c>
      <c r="J26" s="6">
        <f t="shared" si="0"/>
        <v>120000</v>
      </c>
      <c r="K26" s="3" t="s">
        <v>265</v>
      </c>
      <c r="L26" s="4" t="s">
        <v>190</v>
      </c>
      <c r="M26" s="3" t="s">
        <v>266</v>
      </c>
      <c r="N26" s="3" t="s">
        <v>267</v>
      </c>
      <c r="O26" s="3" t="s">
        <v>239</v>
      </c>
      <c r="P26" s="3" t="s">
        <v>268</v>
      </c>
      <c r="Q26" s="84" t="s">
        <v>72</v>
      </c>
    </row>
    <row r="27" spans="1:17" ht="75" x14ac:dyDescent="0.25">
      <c r="A27" s="9" t="s">
        <v>269</v>
      </c>
      <c r="B27" s="10" t="s">
        <v>270</v>
      </c>
      <c r="C27" s="10" t="s">
        <v>271</v>
      </c>
      <c r="D27" s="10" t="s">
        <v>272</v>
      </c>
      <c r="E27" s="11" t="s">
        <v>188</v>
      </c>
      <c r="F27" s="9" t="s">
        <v>64</v>
      </c>
      <c r="G27" s="10" t="s">
        <v>992</v>
      </c>
      <c r="H27" s="12">
        <v>215810</v>
      </c>
      <c r="I27" s="12">
        <v>0</v>
      </c>
      <c r="J27" s="12">
        <f t="shared" si="0"/>
        <v>215810</v>
      </c>
      <c r="K27" s="10" t="s">
        <v>273</v>
      </c>
      <c r="L27" s="11" t="s">
        <v>260</v>
      </c>
      <c r="M27" s="10" t="s">
        <v>274</v>
      </c>
      <c r="N27" s="10" t="s">
        <v>53</v>
      </c>
      <c r="O27" s="10" t="s">
        <v>275</v>
      </c>
      <c r="P27" s="10" t="s">
        <v>276</v>
      </c>
      <c r="Q27" s="85" t="s">
        <v>272</v>
      </c>
    </row>
    <row r="28" spans="1:17" ht="360" x14ac:dyDescent="0.25">
      <c r="A28" s="5" t="s">
        <v>277</v>
      </c>
      <c r="B28" s="3" t="s">
        <v>278</v>
      </c>
      <c r="C28" s="3" t="s">
        <v>279</v>
      </c>
      <c r="D28" s="3" t="s">
        <v>43</v>
      </c>
      <c r="E28" s="4" t="s">
        <v>44</v>
      </c>
      <c r="F28" s="5" t="s">
        <v>45</v>
      </c>
      <c r="G28" s="3"/>
      <c r="H28" s="6">
        <v>0</v>
      </c>
      <c r="I28" s="6">
        <v>45000</v>
      </c>
      <c r="J28" s="6">
        <f t="shared" si="0"/>
        <v>45000</v>
      </c>
      <c r="K28" s="3" t="s">
        <v>280</v>
      </c>
      <c r="L28" s="4" t="s">
        <v>110</v>
      </c>
      <c r="M28" s="3" t="s">
        <v>281</v>
      </c>
      <c r="N28" s="13" t="s">
        <v>282</v>
      </c>
      <c r="O28" s="3" t="s">
        <v>224</v>
      </c>
      <c r="P28" s="3" t="s">
        <v>283</v>
      </c>
      <c r="Q28" s="84" t="s">
        <v>45</v>
      </c>
    </row>
    <row r="29" spans="1:17" ht="45" x14ac:dyDescent="0.25">
      <c r="A29" s="9" t="s">
        <v>284</v>
      </c>
      <c r="B29" s="10" t="s">
        <v>285</v>
      </c>
      <c r="C29" s="10" t="s">
        <v>286</v>
      </c>
      <c r="D29" s="10" t="s">
        <v>287</v>
      </c>
      <c r="E29" s="11" t="s">
        <v>63</v>
      </c>
      <c r="F29" s="9" t="s">
        <v>64</v>
      </c>
      <c r="G29" s="10"/>
      <c r="H29" s="12">
        <v>49533</v>
      </c>
      <c r="I29" s="12">
        <v>0</v>
      </c>
      <c r="J29" s="12">
        <f t="shared" si="0"/>
        <v>49533</v>
      </c>
      <c r="K29" s="10" t="s">
        <v>288</v>
      </c>
      <c r="L29" s="11" t="s">
        <v>289</v>
      </c>
      <c r="M29" s="10" t="s">
        <v>290</v>
      </c>
      <c r="N29" s="16" t="s">
        <v>291</v>
      </c>
      <c r="O29" s="10" t="s">
        <v>292</v>
      </c>
      <c r="P29" s="10" t="s">
        <v>293</v>
      </c>
      <c r="Q29" s="85" t="s">
        <v>72</v>
      </c>
    </row>
    <row r="30" spans="1:17" ht="60" x14ac:dyDescent="0.25">
      <c r="A30" s="5" t="s">
        <v>294</v>
      </c>
      <c r="B30" s="3" t="s">
        <v>295</v>
      </c>
      <c r="C30" s="3" t="s">
        <v>296</v>
      </c>
      <c r="D30" s="3" t="s">
        <v>297</v>
      </c>
      <c r="E30" s="4" t="s">
        <v>63</v>
      </c>
      <c r="F30" s="5" t="s">
        <v>64</v>
      </c>
      <c r="G30" s="3"/>
      <c r="H30" s="6">
        <v>80046</v>
      </c>
      <c r="I30" s="6">
        <v>0</v>
      </c>
      <c r="J30" s="6">
        <f t="shared" si="0"/>
        <v>80046</v>
      </c>
      <c r="K30" s="3" t="s">
        <v>298</v>
      </c>
      <c r="L30" s="4" t="s">
        <v>299</v>
      </c>
      <c r="M30" s="3" t="s">
        <v>300</v>
      </c>
      <c r="N30" s="3" t="s">
        <v>301</v>
      </c>
      <c r="O30" s="3" t="s">
        <v>219</v>
      </c>
      <c r="P30" s="3" t="s">
        <v>302</v>
      </c>
      <c r="Q30" s="84" t="s">
        <v>126</v>
      </c>
    </row>
    <row r="31" spans="1:17" ht="75" x14ac:dyDescent="0.25">
      <c r="A31" s="9" t="s">
        <v>303</v>
      </c>
      <c r="B31" s="10" t="s">
        <v>304</v>
      </c>
      <c r="C31" s="10" t="s">
        <v>305</v>
      </c>
      <c r="D31" s="10" t="s">
        <v>146</v>
      </c>
      <c r="E31" s="11" t="s">
        <v>63</v>
      </c>
      <c r="F31" s="9" t="s">
        <v>64</v>
      </c>
      <c r="G31" s="10"/>
      <c r="H31" s="12">
        <v>18685</v>
      </c>
      <c r="I31" s="12">
        <v>0</v>
      </c>
      <c r="J31" s="12">
        <f t="shared" si="0"/>
        <v>18685</v>
      </c>
      <c r="K31" s="10" t="s">
        <v>306</v>
      </c>
      <c r="L31" s="11" t="s">
        <v>307</v>
      </c>
      <c r="M31" s="10" t="s">
        <v>308</v>
      </c>
      <c r="N31" s="10" t="s">
        <v>309</v>
      </c>
      <c r="O31" s="10" t="s">
        <v>212</v>
      </c>
      <c r="P31" s="10" t="s">
        <v>198</v>
      </c>
      <c r="Q31" s="85" t="s">
        <v>126</v>
      </c>
    </row>
    <row r="32" spans="1:17" ht="120" x14ac:dyDescent="0.25">
      <c r="A32" s="5" t="s">
        <v>310</v>
      </c>
      <c r="B32" s="3" t="s">
        <v>311</v>
      </c>
      <c r="C32" s="3" t="s">
        <v>312</v>
      </c>
      <c r="D32" s="3" t="s">
        <v>287</v>
      </c>
      <c r="E32" s="4" t="s">
        <v>313</v>
      </c>
      <c r="F32" s="5" t="s">
        <v>95</v>
      </c>
      <c r="G32" s="3"/>
      <c r="H32" s="6">
        <v>22921</v>
      </c>
      <c r="I32" s="6">
        <v>0</v>
      </c>
      <c r="J32" s="6">
        <f t="shared" si="0"/>
        <v>22921</v>
      </c>
      <c r="K32" s="3" t="s">
        <v>314</v>
      </c>
      <c r="L32" s="4"/>
      <c r="M32" s="3" t="s">
        <v>315</v>
      </c>
      <c r="N32" s="3" t="s">
        <v>316</v>
      </c>
      <c r="O32" s="3" t="s">
        <v>317</v>
      </c>
      <c r="P32" s="3" t="s">
        <v>318</v>
      </c>
      <c r="Q32" s="84" t="s">
        <v>95</v>
      </c>
    </row>
    <row r="33" spans="1:16358" ht="120" x14ac:dyDescent="0.25">
      <c r="A33" s="9" t="s">
        <v>319</v>
      </c>
      <c r="B33" s="10" t="s">
        <v>320</v>
      </c>
      <c r="C33" s="10" t="s">
        <v>321</v>
      </c>
      <c r="D33" s="10" t="s">
        <v>146</v>
      </c>
      <c r="E33" s="11" t="s">
        <v>63</v>
      </c>
      <c r="F33" s="9" t="s">
        <v>64</v>
      </c>
      <c r="G33" s="10" t="s">
        <v>138</v>
      </c>
      <c r="H33" s="12">
        <f>403907+9594</f>
        <v>413501</v>
      </c>
      <c r="I33" s="12">
        <v>0</v>
      </c>
      <c r="J33" s="12">
        <f t="shared" si="0"/>
        <v>413501</v>
      </c>
      <c r="K33" s="10" t="s">
        <v>322</v>
      </c>
      <c r="L33" s="11" t="s">
        <v>299</v>
      </c>
      <c r="M33" s="10" t="s">
        <v>323</v>
      </c>
      <c r="N33" s="10" t="s">
        <v>324</v>
      </c>
      <c r="O33" s="10" t="s">
        <v>325</v>
      </c>
      <c r="P33" s="10" t="s">
        <v>326</v>
      </c>
      <c r="Q33" s="85" t="s">
        <v>126</v>
      </c>
    </row>
    <row r="34" spans="1:16358" ht="120" x14ac:dyDescent="0.25">
      <c r="A34" s="5" t="s">
        <v>319</v>
      </c>
      <c r="B34" s="3" t="s">
        <v>327</v>
      </c>
      <c r="C34" s="3" t="s">
        <v>328</v>
      </c>
      <c r="D34" s="3" t="s">
        <v>146</v>
      </c>
      <c r="E34" s="4" t="s">
        <v>63</v>
      </c>
      <c r="F34" s="5" t="s">
        <v>64</v>
      </c>
      <c r="G34" s="3"/>
      <c r="H34" s="6">
        <v>97815</v>
      </c>
      <c r="I34" s="6">
        <v>0</v>
      </c>
      <c r="J34" s="6">
        <f t="shared" ref="J34:J65" si="1">H34+I34</f>
        <v>97815</v>
      </c>
      <c r="K34" s="3" t="s">
        <v>329</v>
      </c>
      <c r="L34" s="4" t="s">
        <v>49</v>
      </c>
      <c r="M34" s="3" t="s">
        <v>330</v>
      </c>
      <c r="N34" s="13" t="s">
        <v>331</v>
      </c>
      <c r="O34" s="3" t="s">
        <v>212</v>
      </c>
      <c r="P34" s="3" t="s">
        <v>332</v>
      </c>
      <c r="Q34" s="84" t="s">
        <v>126</v>
      </c>
    </row>
    <row r="35" spans="1:16358" ht="105" x14ac:dyDescent="0.25">
      <c r="A35" s="9" t="s">
        <v>333</v>
      </c>
      <c r="B35" s="10" t="s">
        <v>334</v>
      </c>
      <c r="C35" s="10" t="s">
        <v>335</v>
      </c>
      <c r="D35" s="10" t="s">
        <v>297</v>
      </c>
      <c r="E35" s="11" t="s">
        <v>44</v>
      </c>
      <c r="F35" s="9" t="s">
        <v>45</v>
      </c>
      <c r="G35" s="10"/>
      <c r="H35" s="12">
        <v>0</v>
      </c>
      <c r="I35" s="12">
        <v>19000</v>
      </c>
      <c r="J35" s="12">
        <f t="shared" si="1"/>
        <v>19000</v>
      </c>
      <c r="K35" s="10" t="s">
        <v>336</v>
      </c>
      <c r="L35" s="11" t="s">
        <v>337</v>
      </c>
      <c r="M35" s="10" t="s">
        <v>338</v>
      </c>
      <c r="N35" s="10" t="s">
        <v>339</v>
      </c>
      <c r="O35" s="10" t="s">
        <v>224</v>
      </c>
      <c r="P35" s="10" t="s">
        <v>340</v>
      </c>
      <c r="Q35" s="85" t="s">
        <v>45</v>
      </c>
    </row>
    <row r="36" spans="1:16358" ht="136.5" customHeight="1" x14ac:dyDescent="0.25">
      <c r="A36" s="5" t="s">
        <v>333</v>
      </c>
      <c r="B36" s="3" t="s">
        <v>341</v>
      </c>
      <c r="C36" s="3" t="s">
        <v>342</v>
      </c>
      <c r="D36" s="3" t="s">
        <v>297</v>
      </c>
      <c r="E36" s="4" t="s">
        <v>44</v>
      </c>
      <c r="F36" s="5" t="s">
        <v>64</v>
      </c>
      <c r="G36" s="3"/>
      <c r="H36" s="6">
        <v>50000</v>
      </c>
      <c r="I36" s="6">
        <v>0</v>
      </c>
      <c r="J36" s="6">
        <f t="shared" si="1"/>
        <v>50000</v>
      </c>
      <c r="K36" s="3" t="s">
        <v>343</v>
      </c>
      <c r="L36" s="4" t="s">
        <v>203</v>
      </c>
      <c r="M36" s="3" t="s">
        <v>344</v>
      </c>
      <c r="N36" s="3" t="s">
        <v>345</v>
      </c>
      <c r="O36" s="3" t="s">
        <v>346</v>
      </c>
      <c r="P36" s="3" t="s">
        <v>347</v>
      </c>
      <c r="Q36" s="84" t="s">
        <v>126</v>
      </c>
    </row>
    <row r="37" spans="1:16358" ht="90" x14ac:dyDescent="0.25">
      <c r="A37" s="9" t="s">
        <v>348</v>
      </c>
      <c r="B37" s="10" t="s">
        <v>349</v>
      </c>
      <c r="C37" s="10" t="s">
        <v>350</v>
      </c>
      <c r="D37" s="10" t="s">
        <v>187</v>
      </c>
      <c r="E37" s="11" t="s">
        <v>44</v>
      </c>
      <c r="F37" s="9" t="s">
        <v>45</v>
      </c>
      <c r="G37" s="10" t="s">
        <v>351</v>
      </c>
      <c r="H37" s="12">
        <v>0</v>
      </c>
      <c r="I37" s="12">
        <v>43500</v>
      </c>
      <c r="J37" s="12">
        <f t="shared" si="1"/>
        <v>43500</v>
      </c>
      <c r="K37" s="10" t="s">
        <v>352</v>
      </c>
      <c r="L37" s="11" t="s">
        <v>148</v>
      </c>
      <c r="M37" s="10" t="s">
        <v>353</v>
      </c>
      <c r="N37" s="10" t="s">
        <v>354</v>
      </c>
      <c r="O37" s="10" t="s">
        <v>987</v>
      </c>
      <c r="P37" s="10" t="s">
        <v>355</v>
      </c>
      <c r="Q37" s="85" t="s">
        <v>45</v>
      </c>
    </row>
    <row r="38" spans="1:16358" ht="75" x14ac:dyDescent="0.25">
      <c r="A38" s="86" t="s">
        <v>356</v>
      </c>
      <c r="B38" s="19" t="s">
        <v>357</v>
      </c>
      <c r="C38" s="19" t="s">
        <v>358</v>
      </c>
      <c r="D38" s="19" t="s">
        <v>146</v>
      </c>
      <c r="E38" s="20" t="s">
        <v>44</v>
      </c>
      <c r="F38" s="21" t="s">
        <v>64</v>
      </c>
      <c r="G38" s="22"/>
      <c r="H38" s="22">
        <v>84150</v>
      </c>
      <c r="I38" s="22">
        <v>0</v>
      </c>
      <c r="J38" s="19">
        <f t="shared" si="1"/>
        <v>84150</v>
      </c>
      <c r="K38" s="19" t="s">
        <v>359</v>
      </c>
      <c r="L38" s="19" t="s">
        <v>360</v>
      </c>
      <c r="M38" s="19" t="s">
        <v>361</v>
      </c>
      <c r="N38" s="19" t="s">
        <v>53</v>
      </c>
      <c r="O38" s="84" t="s">
        <v>362</v>
      </c>
      <c r="P38" s="86" t="s">
        <v>363</v>
      </c>
      <c r="Q38" s="92" t="s">
        <v>126</v>
      </c>
      <c r="R38" s="96"/>
      <c r="S38" s="96"/>
      <c r="T38" s="101"/>
      <c r="U38" s="96"/>
      <c r="V38" s="100"/>
      <c r="W38" s="102"/>
      <c r="X38" s="103"/>
      <c r="Y38" s="96"/>
      <c r="Z38" s="96"/>
      <c r="AA38" s="96"/>
      <c r="AB38" s="97"/>
      <c r="AC38" s="98"/>
      <c r="AD38" s="104"/>
      <c r="AE38" s="96"/>
      <c r="AF38" s="99"/>
      <c r="AG38" s="99"/>
      <c r="AH38" s="99"/>
      <c r="AI38" s="96"/>
      <c r="AJ38" s="96"/>
      <c r="AK38" s="96"/>
      <c r="AL38" s="96"/>
      <c r="AM38" s="97"/>
      <c r="AN38" s="96"/>
      <c r="AO38" s="96"/>
      <c r="AP38" s="96"/>
      <c r="AQ38" s="96"/>
      <c r="AR38" s="101"/>
      <c r="AS38" s="96"/>
      <c r="AT38" s="100"/>
      <c r="AU38" s="102"/>
      <c r="AV38" s="103"/>
      <c r="AW38" s="96"/>
      <c r="AX38" s="96"/>
      <c r="AY38" s="96"/>
      <c r="AZ38" s="97"/>
      <c r="BA38" s="98"/>
      <c r="BB38" s="104"/>
      <c r="BC38" s="96"/>
      <c r="BD38" s="99"/>
      <c r="BE38" s="99"/>
      <c r="BF38" s="99"/>
      <c r="BG38" s="96"/>
      <c r="BH38" s="96"/>
      <c r="BI38" s="96"/>
      <c r="BJ38" s="96"/>
      <c r="BK38" s="97"/>
      <c r="BL38" s="96"/>
      <c r="BM38" s="96"/>
      <c r="BN38" s="96"/>
      <c r="BO38" s="96"/>
      <c r="BP38" s="101"/>
      <c r="BQ38" s="96"/>
      <c r="BR38" s="100"/>
      <c r="BS38" s="102"/>
      <c r="BT38" s="103"/>
      <c r="BU38" s="96"/>
      <c r="BV38" s="96"/>
      <c r="BW38" s="96"/>
      <c r="BX38" s="97"/>
      <c r="BY38" s="98"/>
      <c r="BZ38" s="104"/>
      <c r="CA38" s="96"/>
      <c r="CB38" s="99"/>
      <c r="CC38" s="99"/>
      <c r="CD38" s="99"/>
      <c r="CE38" s="96"/>
      <c r="CF38" s="96"/>
      <c r="CG38" s="96"/>
      <c r="CH38" s="96"/>
      <c r="CI38" s="97"/>
      <c r="CJ38" s="96"/>
      <c r="CK38" s="96"/>
      <c r="CL38" s="96"/>
      <c r="CM38" s="96"/>
      <c r="CN38" s="101"/>
      <c r="CO38" s="96"/>
      <c r="CP38" s="100"/>
      <c r="CQ38" s="102"/>
      <c r="CR38" s="103"/>
      <c r="CS38" s="96"/>
      <c r="CT38" s="96"/>
      <c r="CU38" s="96"/>
      <c r="CV38" s="97"/>
      <c r="CW38" s="98"/>
      <c r="CX38" s="104"/>
      <c r="CY38" s="96"/>
      <c r="CZ38" s="99"/>
      <c r="DA38" s="99"/>
      <c r="DB38" s="99"/>
      <c r="DC38" s="96"/>
      <c r="DD38" s="96"/>
      <c r="DE38" s="96"/>
      <c r="DF38" s="96"/>
      <c r="DG38" s="97"/>
      <c r="DH38" s="96"/>
      <c r="DI38" s="96"/>
      <c r="DJ38" s="96"/>
      <c r="DK38" s="96"/>
      <c r="DL38" s="101"/>
      <c r="DM38" s="96"/>
      <c r="DN38" s="100"/>
      <c r="DO38" s="102"/>
      <c r="DP38" s="103"/>
      <c r="DQ38" s="96"/>
      <c r="DR38" s="96"/>
      <c r="DS38" s="96"/>
      <c r="DT38" s="97"/>
      <c r="DU38" s="98"/>
      <c r="DV38" s="104"/>
      <c r="DW38" s="96"/>
      <c r="DX38" s="99"/>
      <c r="DY38" s="99"/>
      <c r="DZ38" s="99"/>
      <c r="EA38" s="96"/>
      <c r="EB38" s="96"/>
      <c r="EC38" s="96"/>
      <c r="ED38" s="96"/>
      <c r="EE38" s="97"/>
      <c r="EF38" s="96"/>
      <c r="EG38" s="96"/>
      <c r="EH38" s="96"/>
      <c r="EI38" s="96"/>
      <c r="EJ38" s="101"/>
      <c r="EK38" s="96"/>
      <c r="EL38" s="100"/>
      <c r="EM38" s="102"/>
      <c r="EN38" s="103"/>
      <c r="EO38" s="96"/>
      <c r="EP38" s="96"/>
      <c r="EQ38" s="96"/>
      <c r="ER38" s="97"/>
      <c r="ES38" s="98"/>
      <c r="ET38" s="104"/>
      <c r="EU38" s="96"/>
      <c r="EV38" s="99"/>
      <c r="EW38" s="99"/>
      <c r="EX38" s="99"/>
      <c r="EY38" s="96"/>
      <c r="EZ38" s="96"/>
      <c r="FA38" s="96"/>
      <c r="FB38" s="96"/>
      <c r="FC38" s="97"/>
      <c r="FD38" s="96"/>
      <c r="FE38" s="96"/>
      <c r="FF38" s="96"/>
      <c r="FG38" s="96"/>
      <c r="FH38" s="101"/>
      <c r="FI38" s="96"/>
      <c r="FJ38" s="100"/>
      <c r="FK38" s="102"/>
      <c r="FL38" s="103"/>
      <c r="FM38" s="96"/>
      <c r="FN38" s="96"/>
      <c r="FO38" s="96"/>
      <c r="FP38" s="97"/>
      <c r="FQ38" s="98"/>
      <c r="FR38" s="104"/>
      <c r="FS38" s="96"/>
      <c r="FT38" s="99"/>
      <c r="FU38" s="99"/>
      <c r="FV38" s="99"/>
      <c r="FW38" s="96"/>
      <c r="FX38" s="96"/>
      <c r="FY38" s="96"/>
      <c r="FZ38" s="96"/>
      <c r="GA38" s="97"/>
      <c r="GB38" s="96"/>
      <c r="GC38" s="96"/>
      <c r="GD38" s="96"/>
      <c r="GE38" s="96"/>
      <c r="GF38" s="101"/>
      <c r="GG38" s="96"/>
      <c r="GH38" s="100"/>
      <c r="GI38" s="102"/>
      <c r="GJ38" s="103"/>
      <c r="GK38" s="96"/>
      <c r="GL38" s="96"/>
      <c r="GM38" s="96"/>
      <c r="GN38" s="97"/>
      <c r="GO38" s="98"/>
      <c r="GP38" s="104"/>
      <c r="GQ38" s="96"/>
      <c r="GR38" s="99"/>
      <c r="GS38" s="99"/>
      <c r="GT38" s="99"/>
      <c r="GU38" s="96"/>
      <c r="GV38" s="96"/>
      <c r="GW38" s="96"/>
      <c r="GX38" s="96"/>
      <c r="GY38" s="97"/>
      <c r="GZ38" s="96"/>
      <c r="HA38" s="96"/>
      <c r="HB38" s="96"/>
      <c r="HC38" s="96"/>
      <c r="HD38" s="101"/>
      <c r="HE38" s="96"/>
      <c r="HF38" s="100"/>
      <c r="HG38" s="102"/>
      <c r="HH38" s="103"/>
      <c r="HI38" s="96"/>
      <c r="HJ38" s="96"/>
      <c r="HK38" s="96"/>
      <c r="HL38" s="97"/>
      <c r="HM38" s="98"/>
      <c r="HN38" s="104"/>
      <c r="HO38" s="96"/>
      <c r="HP38" s="99"/>
      <c r="HQ38" s="99"/>
      <c r="HR38" s="99"/>
      <c r="HS38" s="96"/>
      <c r="HT38" s="96"/>
      <c r="HU38" s="96"/>
      <c r="HV38" s="96"/>
      <c r="HW38" s="97"/>
      <c r="HX38" s="96"/>
      <c r="HY38" s="96"/>
      <c r="HZ38" s="96"/>
      <c r="IA38" s="96"/>
      <c r="IB38" s="101"/>
      <c r="IC38" s="96"/>
      <c r="ID38" s="100"/>
      <c r="IE38" s="102"/>
      <c r="IF38" s="103"/>
      <c r="IG38" s="96"/>
      <c r="IH38" s="96"/>
      <c r="II38" s="96"/>
      <c r="IJ38" s="97"/>
      <c r="IK38" s="98"/>
      <c r="IL38" s="104"/>
      <c r="IM38" s="96"/>
      <c r="IN38" s="99"/>
      <c r="IO38" s="99"/>
      <c r="IP38" s="99"/>
      <c r="IQ38" s="96"/>
      <c r="IR38" s="96"/>
      <c r="IS38" s="96"/>
      <c r="IT38" s="96"/>
      <c r="IU38" s="97"/>
      <c r="IV38" s="96"/>
      <c r="IW38" s="96"/>
      <c r="IX38" s="96"/>
      <c r="IY38" s="96"/>
      <c r="IZ38" s="101"/>
      <c r="JA38" s="96"/>
      <c r="JB38" s="100"/>
      <c r="JC38" s="102"/>
      <c r="JD38" s="103"/>
      <c r="JE38" s="96"/>
      <c r="JF38" s="96"/>
      <c r="JG38" s="96"/>
      <c r="JH38" s="97"/>
      <c r="JI38" s="98"/>
      <c r="JJ38" s="104"/>
      <c r="JK38" s="96"/>
      <c r="JL38" s="99"/>
      <c r="JM38" s="99"/>
      <c r="JN38" s="99"/>
      <c r="JO38" s="96"/>
      <c r="JP38" s="96"/>
      <c r="JQ38" s="96"/>
      <c r="JR38" s="96"/>
      <c r="JS38" s="97"/>
      <c r="JT38" s="96"/>
      <c r="JU38" s="96"/>
      <c r="JV38" s="96"/>
      <c r="JW38" s="96"/>
      <c r="JX38" s="101"/>
      <c r="JY38" s="96"/>
      <c r="JZ38" s="100"/>
      <c r="KA38" s="102"/>
      <c r="KB38" s="103"/>
      <c r="KC38" s="96"/>
      <c r="KD38" s="96"/>
      <c r="KE38" s="96"/>
      <c r="KF38" s="97"/>
      <c r="KG38" s="98"/>
      <c r="KH38" s="104"/>
      <c r="KI38" s="96"/>
      <c r="KJ38" s="99"/>
      <c r="KK38" s="99"/>
      <c r="KL38" s="99"/>
      <c r="KM38" s="96"/>
      <c r="KN38" s="96"/>
      <c r="KO38" s="96"/>
      <c r="KP38" s="96"/>
      <c r="KQ38" s="97"/>
      <c r="KR38" s="96"/>
      <c r="KS38" s="96"/>
      <c r="KT38" s="96"/>
      <c r="KU38" s="96"/>
      <c r="KV38" s="101"/>
      <c r="KW38" s="96"/>
      <c r="KX38" s="100"/>
      <c r="KY38" s="102"/>
      <c r="KZ38" s="103"/>
      <c r="LA38" s="96"/>
      <c r="LB38" s="96"/>
      <c r="LC38" s="96"/>
      <c r="LD38" s="97"/>
      <c r="LE38" s="98"/>
      <c r="LF38" s="104"/>
      <c r="LG38" s="96"/>
      <c r="LH38" s="99"/>
      <c r="LI38" s="99"/>
      <c r="LJ38" s="99"/>
      <c r="LK38" s="96"/>
      <c r="LL38" s="96"/>
      <c r="LM38" s="96"/>
      <c r="LN38" s="96"/>
      <c r="LO38" s="97"/>
      <c r="LP38" s="96"/>
      <c r="LQ38" s="96"/>
      <c r="LR38" s="96"/>
      <c r="LS38" s="96"/>
      <c r="LT38" s="101"/>
      <c r="LU38" s="96"/>
      <c r="LV38" s="100"/>
      <c r="LW38" s="102"/>
      <c r="LX38" s="103"/>
      <c r="LY38" s="96"/>
      <c r="LZ38" s="96"/>
      <c r="MA38" s="96"/>
      <c r="MB38" s="97"/>
      <c r="MC38" s="98"/>
      <c r="MD38" s="104"/>
      <c r="ME38" s="96"/>
      <c r="MF38" s="99"/>
      <c r="MG38" s="99"/>
      <c r="MH38" s="99"/>
      <c r="MI38" s="96"/>
      <c r="MJ38" s="96"/>
      <c r="MK38" s="96"/>
      <c r="ML38" s="96"/>
      <c r="MM38" s="97"/>
      <c r="MN38" s="96"/>
      <c r="MO38" s="96"/>
      <c r="MP38" s="96"/>
      <c r="MQ38" s="96"/>
      <c r="MR38" s="101"/>
      <c r="MS38" s="96"/>
      <c r="MT38" s="100"/>
      <c r="MU38" s="102"/>
      <c r="MV38" s="103"/>
      <c r="MW38" s="96"/>
      <c r="MX38" s="96"/>
      <c r="MY38" s="96"/>
      <c r="MZ38" s="97"/>
      <c r="NA38" s="98"/>
      <c r="NB38" s="104"/>
      <c r="NC38" s="96"/>
      <c r="ND38" s="99"/>
      <c r="NE38" s="99"/>
      <c r="NF38" s="99"/>
      <c r="NG38" s="96"/>
      <c r="NH38" s="96"/>
      <c r="NI38" s="96"/>
      <c r="NJ38" s="96"/>
      <c r="NK38" s="97"/>
      <c r="NL38" s="96"/>
      <c r="NM38" s="96"/>
      <c r="NN38" s="96"/>
      <c r="NO38" s="96"/>
      <c r="NP38" s="101"/>
      <c r="NQ38" s="96"/>
      <c r="NR38" s="100"/>
      <c r="NS38" s="102"/>
      <c r="NT38" s="103"/>
      <c r="NU38" s="96"/>
      <c r="NV38" s="96"/>
      <c r="NW38" s="96"/>
      <c r="NX38" s="97"/>
      <c r="NY38" s="98"/>
      <c r="NZ38" s="104"/>
      <c r="OA38" s="96"/>
      <c r="OB38" s="99"/>
      <c r="OC38" s="99"/>
      <c r="OD38" s="99"/>
      <c r="OE38" s="96"/>
      <c r="OF38" s="96"/>
      <c r="OG38" s="96"/>
      <c r="OH38" s="96"/>
      <c r="OI38" s="97"/>
      <c r="OJ38" s="96"/>
      <c r="OK38" s="96"/>
      <c r="OL38" s="96"/>
      <c r="OM38" s="96"/>
      <c r="ON38" s="101"/>
      <c r="OO38" s="96"/>
      <c r="OP38" s="100"/>
      <c r="OQ38" s="102"/>
      <c r="OR38" s="103"/>
      <c r="OS38" s="96"/>
      <c r="OT38" s="96"/>
      <c r="OU38" s="96"/>
      <c r="OV38" s="97"/>
      <c r="OW38" s="98"/>
      <c r="OX38" s="104"/>
      <c r="OY38" s="96"/>
      <c r="OZ38" s="99"/>
      <c r="PA38" s="99"/>
      <c r="PB38" s="99"/>
      <c r="PC38" s="96"/>
      <c r="PD38" s="96"/>
      <c r="PE38" s="96"/>
      <c r="PF38" s="96"/>
      <c r="PG38" s="97"/>
      <c r="PH38" s="96"/>
      <c r="PI38" s="96"/>
      <c r="PJ38" s="96"/>
      <c r="PK38" s="96"/>
      <c r="PL38" s="101"/>
      <c r="PM38" s="96"/>
      <c r="PN38" s="100"/>
      <c r="PO38" s="102"/>
      <c r="PP38" s="103"/>
      <c r="PQ38" s="96"/>
      <c r="PR38" s="96"/>
      <c r="PS38" s="96"/>
      <c r="PT38" s="97"/>
      <c r="PU38" s="98"/>
      <c r="PV38" s="104"/>
      <c r="PW38" s="96"/>
      <c r="PX38" s="99"/>
      <c r="PY38" s="99"/>
      <c r="PZ38" s="99"/>
      <c r="QA38" s="96"/>
      <c r="QB38" s="96"/>
      <c r="QC38" s="96"/>
      <c r="QD38" s="96"/>
      <c r="QE38" s="97"/>
      <c r="QF38" s="96"/>
      <c r="QG38" s="96"/>
      <c r="QH38" s="96"/>
      <c r="QI38" s="96"/>
      <c r="QJ38" s="101"/>
      <c r="QK38" s="96"/>
      <c r="QL38" s="100"/>
      <c r="QM38" s="102"/>
      <c r="QN38" s="103"/>
      <c r="QO38" s="96"/>
      <c r="QP38" s="96"/>
      <c r="QQ38" s="96"/>
      <c r="QR38" s="97"/>
      <c r="QS38" s="98"/>
      <c r="QT38" s="104"/>
      <c r="QU38" s="96"/>
      <c r="QV38" s="99"/>
      <c r="QW38" s="99"/>
      <c r="QX38" s="99"/>
      <c r="QY38" s="96"/>
      <c r="QZ38" s="96"/>
      <c r="RA38" s="96"/>
      <c r="RB38" s="96"/>
      <c r="RC38" s="97"/>
      <c r="RD38" s="96"/>
      <c r="RE38" s="96"/>
      <c r="RF38" s="96"/>
      <c r="RG38" s="96"/>
      <c r="RH38" s="101"/>
      <c r="RI38" s="96"/>
      <c r="RJ38" s="100"/>
      <c r="RK38" s="102"/>
      <c r="RL38" s="103"/>
      <c r="RM38" s="96"/>
      <c r="RN38" s="96"/>
      <c r="RO38" s="96"/>
      <c r="RP38" s="97"/>
      <c r="RQ38" s="98"/>
      <c r="RR38" s="104"/>
      <c r="RS38" s="96"/>
      <c r="RT38" s="99"/>
      <c r="RU38" s="99"/>
      <c r="RV38" s="99"/>
      <c r="RW38" s="96"/>
      <c r="RX38" s="96"/>
      <c r="RY38" s="96"/>
      <c r="RZ38" s="96"/>
      <c r="SA38" s="97"/>
      <c r="SB38" s="96"/>
      <c r="SC38" s="96"/>
      <c r="SD38" s="96"/>
      <c r="SE38" s="96"/>
      <c r="SF38" s="101"/>
      <c r="SG38" s="96"/>
      <c r="SH38" s="100"/>
      <c r="SI38" s="102"/>
      <c r="SJ38" s="103"/>
      <c r="SK38" s="96"/>
      <c r="SL38" s="96"/>
      <c r="SM38" s="96"/>
      <c r="SN38" s="97"/>
      <c r="SO38" s="98"/>
      <c r="SP38" s="104"/>
      <c r="SQ38" s="96"/>
      <c r="SR38" s="99"/>
      <c r="SS38" s="99"/>
      <c r="ST38" s="99"/>
      <c r="SU38" s="96"/>
      <c r="SV38" s="96"/>
      <c r="SW38" s="96"/>
      <c r="SX38" s="96"/>
      <c r="SY38" s="97"/>
      <c r="SZ38" s="96"/>
      <c r="TA38" s="96"/>
      <c r="TB38" s="96"/>
      <c r="TC38" s="96"/>
      <c r="TD38" s="101"/>
      <c r="TE38" s="96"/>
      <c r="TF38" s="100"/>
      <c r="TG38" s="102"/>
      <c r="TH38" s="103"/>
      <c r="TI38" s="96"/>
      <c r="TJ38" s="96"/>
      <c r="TK38" s="96"/>
      <c r="TL38" s="97"/>
      <c r="TM38" s="98"/>
      <c r="TN38" s="104"/>
      <c r="TO38" s="96"/>
      <c r="TP38" s="99"/>
      <c r="TQ38" s="99"/>
      <c r="TR38" s="99"/>
      <c r="TS38" s="96"/>
      <c r="TT38" s="96"/>
      <c r="TU38" s="96"/>
      <c r="TV38" s="96"/>
      <c r="TW38" s="97"/>
      <c r="TX38" s="96"/>
      <c r="TY38" s="96"/>
      <c r="TZ38" s="96"/>
      <c r="UA38" s="96"/>
      <c r="UB38" s="101"/>
      <c r="UC38" s="96"/>
      <c r="UD38" s="100"/>
      <c r="UE38" s="102"/>
      <c r="UF38" s="103"/>
      <c r="UG38" s="96"/>
      <c r="UH38" s="96"/>
      <c r="UI38" s="96"/>
      <c r="UJ38" s="97"/>
      <c r="UK38" s="98"/>
      <c r="UL38" s="104"/>
      <c r="UM38" s="96"/>
      <c r="UN38" s="99"/>
      <c r="UO38" s="99"/>
      <c r="UP38" s="99"/>
      <c r="UQ38" s="96"/>
      <c r="UR38" s="96"/>
      <c r="US38" s="96"/>
      <c r="UT38" s="96"/>
      <c r="UU38" s="97"/>
      <c r="UV38" s="96"/>
      <c r="UW38" s="96"/>
      <c r="UX38" s="96"/>
      <c r="UY38" s="96"/>
      <c r="UZ38" s="101"/>
      <c r="VA38" s="96"/>
      <c r="VB38" s="100"/>
      <c r="VC38" s="102"/>
      <c r="VD38" s="103"/>
      <c r="VE38" s="96"/>
      <c r="VF38" s="96"/>
      <c r="VG38" s="96"/>
      <c r="VH38" s="97"/>
      <c r="VI38" s="98"/>
      <c r="VJ38" s="104"/>
      <c r="VK38" s="96"/>
      <c r="VL38" s="99"/>
      <c r="VM38" s="99"/>
      <c r="VN38" s="99"/>
      <c r="VO38" s="96"/>
      <c r="VP38" s="96"/>
      <c r="VQ38" s="96"/>
      <c r="VR38" s="96"/>
      <c r="VS38" s="97"/>
      <c r="VT38" s="96"/>
      <c r="VU38" s="96"/>
      <c r="VV38" s="96"/>
      <c r="VW38" s="96"/>
      <c r="VX38" s="101"/>
      <c r="VY38" s="96"/>
      <c r="VZ38" s="100"/>
      <c r="WA38" s="102"/>
      <c r="WB38" s="103"/>
      <c r="WC38" s="96"/>
      <c r="WD38" s="96"/>
      <c r="WE38" s="96"/>
      <c r="WF38" s="97"/>
      <c r="WG38" s="98"/>
      <c r="WH38" s="104"/>
      <c r="WI38" s="96"/>
      <c r="WJ38" s="99"/>
      <c r="WK38" s="99"/>
      <c r="WL38" s="99"/>
      <c r="WM38" s="96"/>
      <c r="WN38" s="96"/>
      <c r="WO38" s="96"/>
      <c r="WP38" s="96"/>
      <c r="WQ38" s="97"/>
      <c r="WR38" s="96"/>
      <c r="WS38" s="96"/>
      <c r="WT38" s="96"/>
      <c r="WU38" s="96"/>
      <c r="WV38" s="101"/>
      <c r="WW38" s="96"/>
      <c r="WX38" s="100"/>
      <c r="WY38" s="102"/>
      <c r="WZ38" s="103"/>
      <c r="XA38" s="96"/>
      <c r="XB38" s="96"/>
      <c r="XC38" s="96"/>
      <c r="XD38" s="97"/>
      <c r="XE38" s="98"/>
      <c r="XF38" s="104"/>
      <c r="XG38" s="96"/>
      <c r="XH38" s="99"/>
      <c r="XI38" s="99"/>
      <c r="XJ38" s="99"/>
      <c r="XK38" s="96"/>
      <c r="XL38" s="96"/>
      <c r="XM38" s="96"/>
      <c r="XN38" s="96"/>
      <c r="XO38" s="97"/>
      <c r="XP38" s="96"/>
      <c r="XQ38" s="96"/>
      <c r="XR38" s="96"/>
      <c r="XS38" s="96"/>
      <c r="XT38" s="101"/>
      <c r="XU38" s="96"/>
      <c r="XV38" s="100"/>
      <c r="XW38" s="102"/>
      <c r="XX38" s="103"/>
      <c r="XY38" s="96"/>
      <c r="XZ38" s="96"/>
      <c r="YA38" s="96"/>
      <c r="YB38" s="97"/>
      <c r="YC38" s="98"/>
      <c r="YD38" s="104"/>
      <c r="YE38" s="96"/>
      <c r="YF38" s="99"/>
      <c r="YG38" s="99"/>
      <c r="YH38" s="99"/>
      <c r="YI38" s="96"/>
      <c r="YJ38" s="96"/>
      <c r="YK38" s="96"/>
      <c r="YL38" s="96"/>
      <c r="YM38" s="97"/>
      <c r="YN38" s="96"/>
      <c r="YO38" s="96"/>
      <c r="YP38" s="96"/>
      <c r="YQ38" s="96"/>
      <c r="YR38" s="101"/>
      <c r="YS38" s="96"/>
      <c r="YT38" s="100"/>
      <c r="YU38" s="102"/>
      <c r="YV38" s="103"/>
      <c r="YW38" s="96"/>
      <c r="YX38" s="96"/>
      <c r="YY38" s="96"/>
      <c r="YZ38" s="97"/>
      <c r="ZA38" s="98"/>
      <c r="ZB38" s="104"/>
      <c r="ZC38" s="96"/>
      <c r="ZD38" s="99"/>
      <c r="ZE38" s="99"/>
      <c r="ZF38" s="99"/>
      <c r="ZG38" s="96"/>
      <c r="ZH38" s="96"/>
      <c r="ZI38" s="96"/>
      <c r="ZJ38" s="96"/>
      <c r="ZK38" s="97"/>
      <c r="ZL38" s="96"/>
      <c r="ZM38" s="96"/>
      <c r="ZN38" s="96"/>
      <c r="ZO38" s="96"/>
      <c r="ZP38" s="101"/>
      <c r="ZQ38" s="96"/>
      <c r="ZR38" s="100"/>
      <c r="ZS38" s="102"/>
      <c r="ZT38" s="103"/>
      <c r="ZU38" s="96"/>
      <c r="ZV38" s="96"/>
      <c r="ZW38" s="96"/>
      <c r="ZX38" s="97"/>
      <c r="ZY38" s="98"/>
      <c r="ZZ38" s="104"/>
      <c r="AAA38" s="96"/>
      <c r="AAB38" s="99"/>
      <c r="AAC38" s="99"/>
      <c r="AAD38" s="99"/>
      <c r="AAE38" s="96"/>
      <c r="AAF38" s="96"/>
      <c r="AAG38" s="96"/>
      <c r="AAH38" s="96"/>
      <c r="AAI38" s="97"/>
      <c r="AAJ38" s="96"/>
      <c r="AAK38" s="96"/>
      <c r="AAL38" s="96"/>
      <c r="AAM38" s="96"/>
      <c r="AAN38" s="101"/>
      <c r="AAO38" s="96"/>
      <c r="AAP38" s="100"/>
      <c r="AAQ38" s="102"/>
      <c r="AAR38" s="103"/>
      <c r="AAS38" s="96"/>
      <c r="AAT38" s="96"/>
      <c r="AAU38" s="96"/>
      <c r="AAV38" s="97"/>
      <c r="AAW38" s="98"/>
      <c r="AAX38" s="104"/>
      <c r="AAY38" s="96"/>
      <c r="AAZ38" s="99"/>
      <c r="ABA38" s="99"/>
      <c r="ABB38" s="99"/>
      <c r="ABC38" s="96"/>
      <c r="ABD38" s="96"/>
      <c r="ABE38" s="96"/>
      <c r="ABF38" s="96"/>
      <c r="ABG38" s="97"/>
      <c r="ABH38" s="96"/>
      <c r="ABI38" s="96"/>
      <c r="ABJ38" s="96"/>
      <c r="ABK38" s="96"/>
      <c r="ABL38" s="101"/>
      <c r="ABM38" s="96"/>
      <c r="ABN38" s="100"/>
      <c r="ABO38" s="102"/>
      <c r="ABP38" s="103"/>
      <c r="ABQ38" s="96"/>
      <c r="ABR38" s="96"/>
      <c r="ABS38" s="96"/>
      <c r="ABT38" s="97"/>
      <c r="ABU38" s="98"/>
      <c r="ABV38" s="104"/>
      <c r="ABW38" s="96"/>
      <c r="ABX38" s="99"/>
      <c r="ABY38" s="99"/>
      <c r="ABZ38" s="99"/>
      <c r="ACA38" s="96"/>
      <c r="ACB38" s="96"/>
      <c r="ACC38" s="96"/>
      <c r="ACD38" s="96"/>
      <c r="ACE38" s="97"/>
      <c r="ACF38" s="96"/>
      <c r="ACG38" s="96"/>
      <c r="ACH38" s="96"/>
      <c r="ACI38" s="96"/>
      <c r="ACJ38" s="101"/>
      <c r="ACK38" s="96"/>
      <c r="ACL38" s="100"/>
      <c r="ACM38" s="102"/>
      <c r="ACN38" s="103"/>
      <c r="ACO38" s="96"/>
      <c r="ACP38" s="96"/>
      <c r="ACQ38" s="96"/>
      <c r="ACR38" s="97"/>
      <c r="ACS38" s="98"/>
      <c r="ACT38" s="104"/>
      <c r="ACU38" s="96"/>
      <c r="ACV38" s="99"/>
      <c r="ACW38" s="99"/>
      <c r="ACX38" s="99"/>
      <c r="ACY38" s="96"/>
      <c r="ACZ38" s="96"/>
      <c r="ADA38" s="96"/>
      <c r="ADB38" s="96"/>
      <c r="ADC38" s="97"/>
      <c r="ADD38" s="96"/>
      <c r="ADE38" s="96"/>
      <c r="ADF38" s="96"/>
      <c r="ADG38" s="96"/>
      <c r="ADH38" s="101"/>
      <c r="ADI38" s="96"/>
      <c r="ADJ38" s="100"/>
      <c r="ADK38" s="102"/>
      <c r="ADL38" s="103"/>
      <c r="ADM38" s="96"/>
      <c r="ADN38" s="96"/>
      <c r="ADO38" s="96"/>
      <c r="ADP38" s="97"/>
      <c r="ADQ38" s="98"/>
      <c r="ADR38" s="104"/>
      <c r="ADS38" s="96"/>
      <c r="ADT38" s="99"/>
      <c r="ADU38" s="99"/>
      <c r="ADV38" s="99"/>
      <c r="ADW38" s="96"/>
      <c r="ADX38" s="96"/>
      <c r="ADY38" s="96"/>
      <c r="ADZ38" s="96"/>
      <c r="AEA38" s="97"/>
      <c r="AEB38" s="96"/>
      <c r="AEC38" s="96"/>
      <c r="AED38" s="96"/>
      <c r="AEE38" s="96"/>
      <c r="AEF38" s="101"/>
      <c r="AEG38" s="96"/>
      <c r="AEH38" s="100"/>
      <c r="AEI38" s="102"/>
      <c r="AEJ38" s="103"/>
      <c r="AEK38" s="96"/>
      <c r="AEL38" s="96"/>
      <c r="AEM38" s="96"/>
      <c r="AEN38" s="97"/>
      <c r="AEO38" s="98"/>
      <c r="AEP38" s="104"/>
      <c r="AEQ38" s="96"/>
      <c r="AER38" s="99"/>
      <c r="AES38" s="99"/>
      <c r="AET38" s="99"/>
      <c r="AEU38" s="96"/>
      <c r="AEV38" s="96"/>
      <c r="AEW38" s="96"/>
      <c r="AEX38" s="96"/>
      <c r="AEY38" s="97"/>
      <c r="AEZ38" s="96"/>
      <c r="AFA38" s="96"/>
      <c r="AFB38" s="96"/>
      <c r="AFC38" s="96"/>
      <c r="AFD38" s="101"/>
      <c r="AFE38" s="96"/>
      <c r="AFF38" s="100"/>
      <c r="AFG38" s="102"/>
      <c r="AFH38" s="103"/>
      <c r="AFI38" s="96"/>
      <c r="AFJ38" s="96"/>
      <c r="AFK38" s="96"/>
      <c r="AFL38" s="97"/>
      <c r="AFM38" s="98"/>
      <c r="AFN38" s="104"/>
      <c r="AFO38" s="96"/>
      <c r="AFP38" s="99"/>
      <c r="AFQ38" s="99"/>
      <c r="AFR38" s="99"/>
      <c r="AFS38" s="96"/>
      <c r="AFT38" s="96"/>
      <c r="AFU38" s="96"/>
      <c r="AFV38" s="96"/>
      <c r="AFW38" s="97"/>
      <c r="AFX38" s="96"/>
      <c r="AFY38" s="96"/>
      <c r="AFZ38" s="96"/>
      <c r="AGA38" s="96"/>
      <c r="AGB38" s="101"/>
      <c r="AGC38" s="96"/>
      <c r="AGD38" s="100"/>
      <c r="AGE38" s="102"/>
      <c r="AGF38" s="103"/>
      <c r="AGG38" s="96"/>
      <c r="AGH38" s="96"/>
      <c r="AGI38" s="96"/>
      <c r="AGJ38" s="97"/>
      <c r="AGK38" s="98"/>
      <c r="AGL38" s="104"/>
      <c r="AGM38" s="96"/>
      <c r="AGN38" s="99"/>
      <c r="AGO38" s="99"/>
      <c r="AGP38" s="99"/>
      <c r="AGQ38" s="96"/>
      <c r="AGR38" s="96"/>
      <c r="AGS38" s="96"/>
      <c r="AGT38" s="96"/>
      <c r="AGU38" s="97"/>
      <c r="AGV38" s="96"/>
      <c r="AGW38" s="96"/>
      <c r="AGX38" s="96"/>
      <c r="AGY38" s="96"/>
      <c r="AGZ38" s="101"/>
      <c r="AHA38" s="96"/>
      <c r="AHB38" s="100"/>
      <c r="AHC38" s="102"/>
      <c r="AHD38" s="103"/>
      <c r="AHE38" s="96"/>
      <c r="AHF38" s="96"/>
      <c r="AHG38" s="96"/>
      <c r="AHH38" s="97"/>
      <c r="AHI38" s="98"/>
      <c r="AHJ38" s="104"/>
      <c r="AHK38" s="96"/>
      <c r="AHL38" s="99"/>
      <c r="AHM38" s="99"/>
      <c r="AHN38" s="99"/>
      <c r="AHO38" s="96"/>
      <c r="AHP38" s="96"/>
      <c r="AHQ38" s="96"/>
      <c r="AHR38" s="96"/>
      <c r="AHS38" s="97"/>
      <c r="AHT38" s="96"/>
      <c r="AHU38" s="96"/>
      <c r="AHV38" s="96"/>
      <c r="AHW38" s="96"/>
      <c r="AHX38" s="101"/>
      <c r="AHY38" s="96"/>
      <c r="AHZ38" s="100"/>
      <c r="AIA38" s="102"/>
      <c r="AIB38" s="103"/>
      <c r="AIC38" s="96"/>
      <c r="AID38" s="96"/>
      <c r="AIE38" s="96"/>
      <c r="AIF38" s="97"/>
      <c r="AIG38" s="98"/>
      <c r="AIH38" s="104"/>
      <c r="AII38" s="96"/>
      <c r="AIJ38" s="99"/>
      <c r="AIK38" s="99"/>
      <c r="AIL38" s="99"/>
      <c r="AIM38" s="96"/>
      <c r="AIN38" s="96"/>
      <c r="AIO38" s="96"/>
      <c r="AIP38" s="96"/>
      <c r="AIQ38" s="97"/>
      <c r="AIR38" s="96"/>
      <c r="AIS38" s="96"/>
      <c r="AIT38" s="96"/>
      <c r="AIU38" s="96"/>
      <c r="AIV38" s="101"/>
      <c r="AIW38" s="96"/>
      <c r="AIX38" s="100"/>
      <c r="AIY38" s="102"/>
      <c r="AIZ38" s="103"/>
      <c r="AJA38" s="96"/>
      <c r="AJB38" s="96"/>
      <c r="AJC38" s="96"/>
      <c r="AJD38" s="97"/>
      <c r="AJE38" s="98"/>
      <c r="AJF38" s="104"/>
      <c r="AJG38" s="96"/>
      <c r="AJH38" s="99"/>
      <c r="AJI38" s="99"/>
      <c r="AJJ38" s="99"/>
      <c r="AJK38" s="96"/>
      <c r="AJL38" s="96"/>
      <c r="AJM38" s="96"/>
      <c r="AJN38" s="96"/>
      <c r="AJO38" s="97"/>
      <c r="AJP38" s="96"/>
      <c r="AJQ38" s="96"/>
      <c r="AJR38" s="96"/>
      <c r="AJS38" s="96"/>
      <c r="AJT38" s="101"/>
      <c r="AJU38" s="96"/>
      <c r="AJV38" s="100"/>
      <c r="AJW38" s="102"/>
      <c r="AJX38" s="103"/>
      <c r="AJY38" s="96"/>
      <c r="AJZ38" s="96"/>
      <c r="AKA38" s="96"/>
      <c r="AKB38" s="97"/>
      <c r="AKC38" s="98"/>
      <c r="AKD38" s="104"/>
      <c r="AKE38" s="96"/>
      <c r="AKF38" s="99"/>
      <c r="AKG38" s="99"/>
      <c r="AKH38" s="99"/>
      <c r="AKI38" s="96"/>
      <c r="AKJ38" s="96"/>
      <c r="AKK38" s="96"/>
      <c r="AKL38" s="96"/>
      <c r="AKM38" s="97"/>
      <c r="AKN38" s="96"/>
      <c r="AKO38" s="96"/>
      <c r="AKP38" s="96"/>
      <c r="AKQ38" s="96"/>
      <c r="AKR38" s="101"/>
      <c r="AKS38" s="96"/>
      <c r="AKT38" s="100"/>
      <c r="AKU38" s="102"/>
      <c r="AKV38" s="103"/>
      <c r="AKW38" s="96"/>
      <c r="AKX38" s="96"/>
      <c r="AKY38" s="96"/>
      <c r="AKZ38" s="97"/>
      <c r="ALA38" s="98"/>
      <c r="ALB38" s="104"/>
      <c r="ALC38" s="96"/>
      <c r="ALD38" s="99"/>
      <c r="ALE38" s="99"/>
      <c r="ALF38" s="99"/>
      <c r="ALG38" s="96"/>
      <c r="ALH38" s="96"/>
      <c r="ALI38" s="96"/>
      <c r="ALJ38" s="96"/>
      <c r="ALK38" s="97"/>
      <c r="ALL38" s="96"/>
      <c r="ALM38" s="96"/>
      <c r="ALN38" s="96"/>
      <c r="ALO38" s="96"/>
      <c r="ALP38" s="101"/>
      <c r="ALQ38" s="96"/>
      <c r="ALR38" s="100"/>
      <c r="ALS38" s="102"/>
      <c r="ALT38" s="103"/>
      <c r="ALU38" s="96"/>
      <c r="ALV38" s="96"/>
      <c r="ALW38" s="96"/>
      <c r="ALX38" s="97"/>
      <c r="ALY38" s="98"/>
      <c r="ALZ38" s="104"/>
      <c r="AMA38" s="96"/>
      <c r="AMB38" s="99"/>
      <c r="AMC38" s="99"/>
      <c r="AMD38" s="99"/>
      <c r="AME38" s="96"/>
      <c r="AMF38" s="96"/>
      <c r="AMG38" s="96"/>
      <c r="AMH38" s="96"/>
      <c r="AMI38" s="97"/>
      <c r="AMJ38" s="96"/>
      <c r="AMK38" s="96"/>
      <c r="AML38" s="96"/>
      <c r="AMM38" s="96"/>
      <c r="AMN38" s="101"/>
      <c r="AMO38" s="96"/>
      <c r="AMP38" s="100"/>
      <c r="AMQ38" s="102"/>
      <c r="AMR38" s="103"/>
      <c r="AMS38" s="96"/>
      <c r="AMT38" s="96"/>
      <c r="AMU38" s="96"/>
      <c r="AMV38" s="97"/>
      <c r="AMW38" s="98"/>
      <c r="AMX38" s="104"/>
      <c r="AMY38" s="96"/>
      <c r="AMZ38" s="99"/>
      <c r="ANA38" s="99"/>
      <c r="ANB38" s="99"/>
      <c r="ANC38" s="96"/>
      <c r="AND38" s="96"/>
      <c r="ANE38" s="96"/>
      <c r="ANF38" s="96"/>
      <c r="ANG38" s="97"/>
      <c r="ANH38" s="96"/>
      <c r="ANI38" s="96"/>
      <c r="ANJ38" s="96"/>
      <c r="ANK38" s="96"/>
      <c r="ANL38" s="101"/>
      <c r="ANM38" s="96"/>
      <c r="ANN38" s="100"/>
      <c r="ANO38" s="102"/>
      <c r="ANP38" s="103"/>
      <c r="ANQ38" s="96"/>
      <c r="ANR38" s="96"/>
      <c r="ANS38" s="96"/>
      <c r="ANT38" s="97"/>
      <c r="ANU38" s="98"/>
      <c r="ANV38" s="104"/>
      <c r="ANW38" s="96"/>
      <c r="ANX38" s="99"/>
      <c r="ANY38" s="99"/>
      <c r="ANZ38" s="99"/>
      <c r="AOA38" s="96"/>
      <c r="AOB38" s="96"/>
      <c r="AOC38" s="96"/>
      <c r="AOD38" s="96"/>
      <c r="AOE38" s="97"/>
      <c r="AOF38" s="96"/>
      <c r="AOG38" s="96"/>
      <c r="AOH38" s="96"/>
      <c r="AOI38" s="96"/>
      <c r="AOJ38" s="101"/>
      <c r="AOK38" s="96"/>
      <c r="AOL38" s="100"/>
      <c r="AOM38" s="102"/>
      <c r="AON38" s="103"/>
      <c r="AOO38" s="96"/>
      <c r="AOP38" s="96"/>
      <c r="AOQ38" s="96"/>
      <c r="AOR38" s="97"/>
      <c r="AOS38" s="98"/>
      <c r="AOT38" s="104"/>
      <c r="AOU38" s="96"/>
      <c r="AOV38" s="99"/>
      <c r="AOW38" s="99"/>
      <c r="AOX38" s="99"/>
      <c r="AOY38" s="96"/>
      <c r="AOZ38" s="96"/>
      <c r="APA38" s="96"/>
      <c r="APB38" s="96"/>
      <c r="APC38" s="97"/>
      <c r="APD38" s="96"/>
      <c r="APE38" s="96"/>
      <c r="APF38" s="96"/>
      <c r="APG38" s="96"/>
      <c r="APH38" s="101"/>
      <c r="API38" s="96"/>
      <c r="APJ38" s="100"/>
      <c r="APK38" s="102"/>
      <c r="APL38" s="103"/>
      <c r="APM38" s="96"/>
      <c r="APN38" s="96"/>
      <c r="APO38" s="96"/>
      <c r="APP38" s="97"/>
      <c r="APQ38" s="98"/>
      <c r="APR38" s="104"/>
      <c r="APS38" s="96"/>
      <c r="APT38" s="99"/>
      <c r="APU38" s="99"/>
      <c r="APV38" s="99"/>
      <c r="APW38" s="96"/>
      <c r="APX38" s="96"/>
      <c r="APY38" s="96"/>
      <c r="APZ38" s="96"/>
      <c r="AQA38" s="97"/>
      <c r="AQB38" s="96"/>
      <c r="AQC38" s="96"/>
      <c r="AQD38" s="96"/>
      <c r="AQE38" s="96"/>
      <c r="AQF38" s="101"/>
      <c r="AQG38" s="96"/>
      <c r="AQH38" s="100"/>
      <c r="AQI38" s="102"/>
      <c r="AQJ38" s="103"/>
      <c r="AQK38" s="96"/>
      <c r="AQL38" s="96"/>
      <c r="AQM38" s="96"/>
      <c r="AQN38" s="97"/>
      <c r="AQO38" s="98"/>
      <c r="AQP38" s="104"/>
      <c r="AQQ38" s="96"/>
      <c r="AQR38" s="99"/>
      <c r="AQS38" s="99"/>
      <c r="AQT38" s="99"/>
      <c r="AQU38" s="96"/>
      <c r="AQV38" s="96"/>
      <c r="AQW38" s="96"/>
      <c r="AQX38" s="96"/>
      <c r="AQY38" s="97"/>
      <c r="AQZ38" s="96"/>
      <c r="ARA38" s="96"/>
      <c r="ARB38" s="96"/>
      <c r="ARC38" s="96"/>
      <c r="ARD38" s="101"/>
      <c r="ARE38" s="96"/>
      <c r="ARF38" s="100"/>
      <c r="ARG38" s="102"/>
      <c r="ARH38" s="103"/>
      <c r="ARI38" s="96"/>
      <c r="ARJ38" s="96"/>
      <c r="ARK38" s="96"/>
      <c r="ARL38" s="97"/>
      <c r="ARM38" s="98"/>
      <c r="ARN38" s="104"/>
      <c r="ARO38" s="96"/>
      <c r="ARP38" s="99"/>
      <c r="ARQ38" s="99"/>
      <c r="ARR38" s="99"/>
      <c r="ARS38" s="96"/>
      <c r="ART38" s="96"/>
      <c r="ARU38" s="96"/>
      <c r="ARV38" s="96"/>
      <c r="ARW38" s="97"/>
      <c r="ARX38" s="96"/>
      <c r="ARY38" s="96"/>
      <c r="ARZ38" s="96"/>
      <c r="ASA38" s="96"/>
      <c r="ASB38" s="101"/>
      <c r="ASC38" s="96"/>
      <c r="ASD38" s="100"/>
      <c r="ASE38" s="102"/>
      <c r="ASF38" s="103"/>
      <c r="ASG38" s="96"/>
      <c r="ASH38" s="96"/>
      <c r="ASI38" s="96"/>
      <c r="ASJ38" s="97"/>
      <c r="ASK38" s="98"/>
      <c r="ASL38" s="104"/>
      <c r="ASM38" s="96"/>
      <c r="ASN38" s="99"/>
      <c r="ASO38" s="99"/>
      <c r="ASP38" s="99"/>
      <c r="ASQ38" s="96"/>
      <c r="ASR38" s="96"/>
      <c r="ASS38" s="96"/>
      <c r="AST38" s="96"/>
      <c r="ASU38" s="97"/>
      <c r="ASV38" s="96"/>
      <c r="ASW38" s="96"/>
      <c r="ASX38" s="96"/>
      <c r="ASY38" s="96"/>
      <c r="ASZ38" s="101"/>
      <c r="ATA38" s="96"/>
      <c r="ATB38" s="100"/>
      <c r="ATC38" s="102"/>
      <c r="ATD38" s="103"/>
      <c r="ATE38" s="96"/>
      <c r="ATF38" s="96"/>
      <c r="ATG38" s="96"/>
      <c r="ATH38" s="97"/>
      <c r="ATI38" s="98"/>
      <c r="ATJ38" s="104"/>
      <c r="ATK38" s="96"/>
      <c r="ATL38" s="99"/>
      <c r="ATM38" s="99"/>
      <c r="ATN38" s="99"/>
      <c r="ATO38" s="96"/>
      <c r="ATP38" s="96"/>
      <c r="ATQ38" s="96"/>
      <c r="ATR38" s="96"/>
      <c r="ATS38" s="97"/>
      <c r="ATT38" s="96"/>
      <c r="ATU38" s="96"/>
      <c r="ATV38" s="96"/>
      <c r="ATW38" s="96"/>
      <c r="ATX38" s="101"/>
      <c r="ATY38" s="96"/>
      <c r="ATZ38" s="100"/>
      <c r="AUA38" s="102"/>
      <c r="AUB38" s="103"/>
      <c r="AUC38" s="96"/>
      <c r="AUD38" s="96"/>
      <c r="AUE38" s="96"/>
      <c r="AUF38" s="97"/>
      <c r="AUG38" s="98"/>
      <c r="AUH38" s="104"/>
      <c r="AUI38" s="96"/>
      <c r="AUJ38" s="99"/>
      <c r="AUK38" s="99"/>
      <c r="AUL38" s="99"/>
      <c r="AUM38" s="96"/>
      <c r="AUN38" s="96"/>
      <c r="AUO38" s="96"/>
      <c r="AUP38" s="96"/>
      <c r="AUQ38" s="97"/>
      <c r="AUR38" s="96"/>
      <c r="AUS38" s="96"/>
      <c r="AUT38" s="96"/>
      <c r="AUU38" s="96"/>
      <c r="AUV38" s="101"/>
      <c r="AUW38" s="96"/>
      <c r="AUX38" s="100"/>
      <c r="AUY38" s="102"/>
      <c r="AUZ38" s="103"/>
      <c r="AVA38" s="96"/>
      <c r="AVB38" s="96"/>
      <c r="AVC38" s="96"/>
      <c r="AVD38" s="97"/>
      <c r="AVE38" s="98"/>
      <c r="AVF38" s="104"/>
      <c r="AVG38" s="96"/>
      <c r="AVH38" s="99"/>
      <c r="AVI38" s="99"/>
      <c r="AVJ38" s="99"/>
      <c r="AVK38" s="96"/>
      <c r="AVL38" s="96"/>
      <c r="AVM38" s="96"/>
      <c r="AVN38" s="96"/>
      <c r="AVO38" s="97"/>
      <c r="AVP38" s="96"/>
      <c r="AVQ38" s="96"/>
      <c r="AVR38" s="96"/>
      <c r="AVS38" s="96"/>
      <c r="AVT38" s="101"/>
      <c r="AVU38" s="96"/>
      <c r="AVV38" s="100"/>
      <c r="AVW38" s="102"/>
      <c r="AVX38" s="103"/>
      <c r="AVY38" s="96"/>
      <c r="AVZ38" s="96"/>
      <c r="AWA38" s="96"/>
      <c r="AWB38" s="97"/>
      <c r="AWC38" s="98"/>
      <c r="AWD38" s="104"/>
      <c r="AWE38" s="96"/>
      <c r="AWF38" s="99"/>
      <c r="AWG38" s="99"/>
      <c r="AWH38" s="99"/>
      <c r="AWI38" s="96"/>
      <c r="AWJ38" s="96"/>
      <c r="AWK38" s="96"/>
      <c r="AWL38" s="96"/>
      <c r="AWM38" s="97"/>
      <c r="AWN38" s="96"/>
      <c r="AWO38" s="96"/>
      <c r="AWP38" s="96"/>
      <c r="AWQ38" s="96"/>
      <c r="AWR38" s="101"/>
      <c r="AWS38" s="96"/>
      <c r="AWT38" s="100"/>
      <c r="AWU38" s="102"/>
      <c r="AWV38" s="103"/>
      <c r="AWW38" s="96"/>
      <c r="AWX38" s="96"/>
      <c r="AWY38" s="96"/>
      <c r="AWZ38" s="97"/>
      <c r="AXA38" s="98"/>
      <c r="AXB38" s="104"/>
      <c r="AXC38" s="96"/>
      <c r="AXD38" s="99"/>
      <c r="AXE38" s="99"/>
      <c r="AXF38" s="99"/>
      <c r="AXG38" s="96"/>
      <c r="AXH38" s="96"/>
      <c r="AXI38" s="96"/>
      <c r="AXJ38" s="96"/>
      <c r="AXK38" s="97"/>
      <c r="AXL38" s="96"/>
      <c r="AXM38" s="96"/>
      <c r="AXN38" s="96"/>
      <c r="AXO38" s="96"/>
      <c r="AXP38" s="101"/>
      <c r="AXQ38" s="96"/>
      <c r="AXR38" s="100"/>
      <c r="AXS38" s="102"/>
      <c r="AXT38" s="103"/>
      <c r="AXU38" s="96"/>
      <c r="AXV38" s="96"/>
      <c r="AXW38" s="96"/>
      <c r="AXX38" s="97"/>
      <c r="AXY38" s="98"/>
      <c r="AXZ38" s="104"/>
      <c r="AYA38" s="96"/>
      <c r="AYB38" s="99"/>
      <c r="AYC38" s="99"/>
      <c r="AYD38" s="99"/>
      <c r="AYE38" s="96"/>
      <c r="AYF38" s="96"/>
      <c r="AYG38" s="96"/>
      <c r="AYH38" s="96"/>
      <c r="AYI38" s="97"/>
      <c r="AYJ38" s="96"/>
      <c r="AYK38" s="96"/>
      <c r="AYL38" s="96"/>
      <c r="AYM38" s="96"/>
      <c r="AYN38" s="101"/>
      <c r="AYO38" s="96"/>
      <c r="AYP38" s="100"/>
      <c r="AYQ38" s="102"/>
      <c r="AYR38" s="103"/>
      <c r="AYS38" s="96"/>
      <c r="AYT38" s="96"/>
      <c r="AYU38" s="96"/>
      <c r="AYV38" s="97"/>
      <c r="AYW38" s="98"/>
      <c r="AYX38" s="104"/>
      <c r="AYY38" s="96"/>
      <c r="AYZ38" s="99"/>
      <c r="AZA38" s="99"/>
      <c r="AZB38" s="99"/>
      <c r="AZC38" s="96"/>
      <c r="AZD38" s="96"/>
      <c r="AZE38" s="96"/>
      <c r="AZF38" s="96"/>
      <c r="AZG38" s="97"/>
      <c r="AZH38" s="96"/>
      <c r="AZI38" s="96"/>
      <c r="AZJ38" s="96"/>
      <c r="AZK38" s="96"/>
      <c r="AZL38" s="101"/>
      <c r="AZM38" s="96"/>
      <c r="AZN38" s="100"/>
      <c r="AZO38" s="102"/>
      <c r="AZP38" s="103"/>
      <c r="AZQ38" s="96"/>
      <c r="AZR38" s="96"/>
      <c r="AZS38" s="96"/>
      <c r="AZT38" s="97"/>
      <c r="AZU38" s="98"/>
      <c r="AZV38" s="104"/>
      <c r="AZW38" s="96"/>
      <c r="AZX38" s="99"/>
      <c r="AZY38" s="99"/>
      <c r="AZZ38" s="99"/>
      <c r="BAA38" s="96"/>
      <c r="BAB38" s="96"/>
      <c r="BAC38" s="96"/>
      <c r="BAD38" s="96"/>
      <c r="BAE38" s="97"/>
      <c r="BAF38" s="96"/>
      <c r="BAG38" s="96"/>
      <c r="BAH38" s="96"/>
      <c r="BAI38" s="96"/>
      <c r="BAJ38" s="101"/>
      <c r="BAK38" s="96"/>
      <c r="BAL38" s="100"/>
      <c r="BAM38" s="102"/>
      <c r="BAN38" s="103"/>
      <c r="BAO38" s="96"/>
      <c r="BAP38" s="96"/>
      <c r="BAQ38" s="96"/>
      <c r="BAR38" s="97"/>
      <c r="BAS38" s="98"/>
      <c r="BAT38" s="104"/>
      <c r="BAU38" s="96"/>
      <c r="BAV38" s="99"/>
      <c r="BAW38" s="99"/>
      <c r="BAX38" s="99"/>
      <c r="BAY38" s="96"/>
      <c r="BAZ38" s="96"/>
      <c r="BBA38" s="96"/>
      <c r="BBB38" s="96"/>
      <c r="BBC38" s="97"/>
      <c r="BBD38" s="96"/>
      <c r="BBE38" s="96"/>
      <c r="BBF38" s="96"/>
      <c r="BBG38" s="96"/>
      <c r="BBH38" s="101"/>
      <c r="BBI38" s="96"/>
      <c r="BBJ38" s="100"/>
      <c r="BBK38" s="102"/>
      <c r="BBL38" s="103"/>
      <c r="BBM38" s="96"/>
      <c r="BBN38" s="96"/>
      <c r="BBO38" s="96"/>
      <c r="BBP38" s="97"/>
      <c r="BBQ38" s="98"/>
      <c r="BBR38" s="104"/>
      <c r="BBS38" s="96"/>
      <c r="BBT38" s="99"/>
      <c r="BBU38" s="99"/>
      <c r="BBV38" s="99"/>
      <c r="BBW38" s="96"/>
      <c r="BBX38" s="96"/>
      <c r="BBY38" s="96"/>
      <c r="BBZ38" s="96"/>
      <c r="BCA38" s="97"/>
      <c r="BCB38" s="96"/>
      <c r="BCC38" s="96"/>
      <c r="BCD38" s="96"/>
      <c r="BCE38" s="96"/>
      <c r="BCF38" s="101"/>
      <c r="BCG38" s="96"/>
      <c r="BCH38" s="100"/>
      <c r="BCI38" s="102"/>
      <c r="BCJ38" s="103"/>
      <c r="BCK38" s="96"/>
      <c r="BCL38" s="96"/>
      <c r="BCM38" s="96"/>
      <c r="BCN38" s="97"/>
      <c r="BCO38" s="98"/>
      <c r="BCP38" s="104"/>
      <c r="BCQ38" s="96"/>
      <c r="BCR38" s="99"/>
      <c r="BCS38" s="99"/>
      <c r="BCT38" s="99"/>
      <c r="BCU38" s="96"/>
      <c r="BCV38" s="96"/>
      <c r="BCW38" s="96"/>
      <c r="BCX38" s="96"/>
      <c r="BCY38" s="97"/>
      <c r="BCZ38" s="96"/>
      <c r="BDA38" s="96"/>
      <c r="BDB38" s="96"/>
      <c r="BDC38" s="96"/>
      <c r="BDD38" s="101"/>
      <c r="BDE38" s="96"/>
      <c r="BDF38" s="100"/>
      <c r="BDG38" s="102"/>
      <c r="BDH38" s="103"/>
      <c r="BDI38" s="96"/>
      <c r="BDJ38" s="96"/>
      <c r="BDK38" s="96"/>
      <c r="BDL38" s="97"/>
      <c r="BDM38" s="98"/>
      <c r="BDN38" s="104"/>
      <c r="BDO38" s="96"/>
      <c r="BDP38" s="99"/>
      <c r="BDQ38" s="99"/>
      <c r="BDR38" s="99"/>
      <c r="BDS38" s="96"/>
      <c r="BDT38" s="96"/>
      <c r="BDU38" s="96"/>
      <c r="BDV38" s="96"/>
      <c r="BDW38" s="97"/>
      <c r="BDX38" s="96"/>
      <c r="BDY38" s="96"/>
      <c r="BDZ38" s="96"/>
      <c r="BEA38" s="96"/>
      <c r="BEB38" s="101"/>
      <c r="BEC38" s="96"/>
      <c r="BED38" s="100"/>
      <c r="BEE38" s="102"/>
      <c r="BEF38" s="103"/>
      <c r="BEG38" s="96"/>
      <c r="BEH38" s="96"/>
      <c r="BEI38" s="96"/>
      <c r="BEJ38" s="97"/>
      <c r="BEK38" s="98"/>
      <c r="BEL38" s="104"/>
      <c r="BEM38" s="96"/>
      <c r="BEN38" s="99"/>
      <c r="BEO38" s="99"/>
      <c r="BEP38" s="99"/>
      <c r="BEQ38" s="96"/>
      <c r="BER38" s="96"/>
      <c r="BES38" s="96"/>
      <c r="BET38" s="96"/>
      <c r="BEU38" s="97"/>
      <c r="BEV38" s="96"/>
      <c r="BEW38" s="96"/>
      <c r="BEX38" s="96"/>
      <c r="BEY38" s="96"/>
      <c r="BEZ38" s="101"/>
      <c r="BFA38" s="96"/>
      <c r="BFB38" s="100"/>
      <c r="BFC38" s="102"/>
      <c r="BFD38" s="103"/>
      <c r="BFE38" s="96"/>
      <c r="BFF38" s="96"/>
      <c r="BFG38" s="96"/>
      <c r="BFH38" s="97"/>
      <c r="BFI38" s="98"/>
      <c r="BFJ38" s="104"/>
      <c r="BFK38" s="96"/>
      <c r="BFL38" s="99"/>
      <c r="BFM38" s="99"/>
      <c r="BFN38" s="99"/>
      <c r="BFO38" s="96"/>
      <c r="BFP38" s="96"/>
      <c r="BFQ38" s="96"/>
      <c r="BFR38" s="96"/>
      <c r="BFS38" s="97"/>
      <c r="BFT38" s="96"/>
      <c r="BFU38" s="96"/>
      <c r="BFV38" s="96"/>
      <c r="BFW38" s="96"/>
      <c r="BFX38" s="101"/>
      <c r="BFY38" s="96"/>
      <c r="BFZ38" s="100"/>
      <c r="BGA38" s="102"/>
      <c r="BGB38" s="103"/>
      <c r="BGC38" s="96"/>
      <c r="BGD38" s="96"/>
      <c r="BGE38" s="96"/>
      <c r="BGF38" s="97"/>
      <c r="BGG38" s="98"/>
      <c r="BGH38" s="104"/>
      <c r="BGI38" s="96"/>
      <c r="BGJ38" s="99"/>
      <c r="BGK38" s="99"/>
      <c r="BGL38" s="99"/>
      <c r="BGM38" s="96"/>
      <c r="BGN38" s="96"/>
      <c r="BGO38" s="96"/>
      <c r="BGP38" s="96"/>
      <c r="BGQ38" s="97"/>
      <c r="BGR38" s="96"/>
      <c r="BGS38" s="96"/>
      <c r="BGT38" s="96"/>
      <c r="BGU38" s="96"/>
      <c r="BGV38" s="101"/>
      <c r="BGW38" s="96"/>
      <c r="BGX38" s="100"/>
      <c r="BGY38" s="102"/>
      <c r="BGZ38" s="103"/>
      <c r="BHA38" s="96"/>
      <c r="BHB38" s="96"/>
      <c r="BHC38" s="96"/>
      <c r="BHD38" s="97"/>
      <c r="BHE38" s="98"/>
      <c r="BHF38" s="104"/>
      <c r="BHG38" s="96"/>
      <c r="BHH38" s="99"/>
      <c r="BHI38" s="99"/>
      <c r="BHJ38" s="99"/>
      <c r="BHK38" s="96"/>
      <c r="BHL38" s="96"/>
      <c r="BHM38" s="96"/>
      <c r="BHN38" s="96"/>
      <c r="BHO38" s="97"/>
      <c r="BHP38" s="96"/>
      <c r="BHQ38" s="96"/>
      <c r="BHR38" s="96"/>
      <c r="BHS38" s="96"/>
      <c r="BHT38" s="101"/>
      <c r="BHU38" s="96"/>
      <c r="BHV38" s="100"/>
      <c r="BHW38" s="102"/>
      <c r="BHX38" s="103"/>
      <c r="BHY38" s="96"/>
      <c r="BHZ38" s="96"/>
      <c r="BIA38" s="96"/>
      <c r="BIB38" s="97"/>
      <c r="BIC38" s="98"/>
      <c r="BID38" s="104"/>
      <c r="BIE38" s="96"/>
      <c r="BIF38" s="99"/>
      <c r="BIG38" s="99"/>
      <c r="BIH38" s="99"/>
      <c r="BII38" s="96"/>
      <c r="BIJ38" s="96"/>
      <c r="BIK38" s="96"/>
      <c r="BIL38" s="96"/>
      <c r="BIM38" s="97"/>
      <c r="BIN38" s="96"/>
      <c r="BIO38" s="96"/>
      <c r="BIP38" s="96"/>
      <c r="BIQ38" s="96"/>
      <c r="BIR38" s="101"/>
      <c r="BIS38" s="96"/>
      <c r="BIT38" s="100"/>
      <c r="BIU38" s="102"/>
      <c r="BIV38" s="103"/>
      <c r="BIW38" s="96"/>
      <c r="BIX38" s="96"/>
      <c r="BIY38" s="96"/>
      <c r="BIZ38" s="97"/>
      <c r="BJA38" s="98"/>
      <c r="BJB38" s="104"/>
      <c r="BJC38" s="96"/>
      <c r="BJD38" s="99"/>
      <c r="BJE38" s="99"/>
      <c r="BJF38" s="99"/>
      <c r="BJG38" s="96"/>
      <c r="BJH38" s="96"/>
      <c r="BJI38" s="96"/>
      <c r="BJJ38" s="96"/>
      <c r="BJK38" s="97"/>
      <c r="BJL38" s="96"/>
      <c r="BJM38" s="96"/>
      <c r="BJN38" s="96"/>
      <c r="BJO38" s="96"/>
      <c r="BJP38" s="101"/>
      <c r="BJQ38" s="96"/>
      <c r="BJR38" s="100"/>
      <c r="BJS38" s="102"/>
      <c r="BJT38" s="103"/>
      <c r="BJU38" s="96"/>
      <c r="BJV38" s="96"/>
      <c r="BJW38" s="96"/>
      <c r="BJX38" s="97"/>
      <c r="BJY38" s="98"/>
      <c r="BJZ38" s="104"/>
      <c r="BKA38" s="96"/>
      <c r="BKB38" s="99"/>
      <c r="BKC38" s="99"/>
      <c r="BKD38" s="99"/>
      <c r="BKE38" s="96"/>
      <c r="BKF38" s="96"/>
      <c r="BKG38" s="96"/>
      <c r="BKH38" s="96"/>
      <c r="BKI38" s="97"/>
      <c r="BKJ38" s="96"/>
      <c r="BKK38" s="96"/>
      <c r="BKL38" s="96"/>
      <c r="BKM38" s="96"/>
      <c r="BKN38" s="101"/>
      <c r="BKO38" s="96"/>
      <c r="BKP38" s="100"/>
      <c r="BKQ38" s="102"/>
      <c r="BKR38" s="103"/>
      <c r="BKS38" s="96"/>
      <c r="BKT38" s="96"/>
      <c r="BKU38" s="96"/>
      <c r="BKV38" s="97"/>
      <c r="BKW38" s="98"/>
      <c r="BKX38" s="104"/>
      <c r="BKY38" s="96"/>
      <c r="BKZ38" s="99"/>
      <c r="BLA38" s="99"/>
      <c r="BLB38" s="99"/>
      <c r="BLC38" s="96"/>
      <c r="BLD38" s="96"/>
      <c r="BLE38" s="96"/>
      <c r="BLF38" s="96"/>
      <c r="BLG38" s="97"/>
      <c r="BLH38" s="96"/>
      <c r="BLI38" s="96"/>
      <c r="BLJ38" s="96"/>
      <c r="BLK38" s="96"/>
      <c r="BLL38" s="101"/>
      <c r="BLM38" s="96"/>
      <c r="BLN38" s="100"/>
      <c r="BLO38" s="102"/>
      <c r="BLP38" s="103"/>
      <c r="BLQ38" s="96"/>
      <c r="BLR38" s="96"/>
      <c r="BLS38" s="96"/>
      <c r="BLT38" s="97"/>
      <c r="BLU38" s="98"/>
      <c r="BLV38" s="104"/>
      <c r="BLW38" s="96"/>
      <c r="BLX38" s="99"/>
      <c r="BLY38" s="99"/>
      <c r="BLZ38" s="99"/>
      <c r="BMA38" s="96"/>
      <c r="BMB38" s="96"/>
      <c r="BMC38" s="96"/>
      <c r="BMD38" s="96"/>
      <c r="BME38" s="97"/>
      <c r="BMF38" s="96"/>
      <c r="BMG38" s="96"/>
      <c r="BMH38" s="96"/>
      <c r="BMI38" s="96"/>
      <c r="BMJ38" s="101"/>
      <c r="BMK38" s="96"/>
      <c r="BML38" s="100"/>
      <c r="BMM38" s="102"/>
      <c r="BMN38" s="103"/>
      <c r="BMO38" s="96"/>
      <c r="BMP38" s="96"/>
      <c r="BMQ38" s="96"/>
      <c r="BMR38" s="97"/>
      <c r="BMS38" s="98"/>
      <c r="BMT38" s="104"/>
      <c r="BMU38" s="96"/>
      <c r="BMV38" s="99"/>
      <c r="BMW38" s="99"/>
      <c r="BMX38" s="99"/>
      <c r="BMY38" s="96"/>
      <c r="BMZ38" s="96"/>
      <c r="BNA38" s="96"/>
      <c r="BNB38" s="96"/>
      <c r="BNC38" s="97"/>
      <c r="BND38" s="96"/>
      <c r="BNE38" s="96"/>
      <c r="BNF38" s="96"/>
      <c r="BNG38" s="96"/>
      <c r="BNH38" s="101"/>
      <c r="BNI38" s="96"/>
      <c r="BNJ38" s="100"/>
      <c r="BNK38" s="102"/>
      <c r="BNL38" s="103"/>
      <c r="BNM38" s="96"/>
      <c r="BNN38" s="96"/>
      <c r="BNO38" s="96"/>
      <c r="BNP38" s="97"/>
      <c r="BNQ38" s="98"/>
      <c r="BNR38" s="104"/>
      <c r="BNS38" s="96"/>
      <c r="BNT38" s="99"/>
      <c r="BNU38" s="99"/>
      <c r="BNV38" s="99"/>
      <c r="BNW38" s="96"/>
      <c r="BNX38" s="96"/>
      <c r="BNY38" s="96"/>
      <c r="BNZ38" s="96"/>
      <c r="BOA38" s="97"/>
      <c r="BOB38" s="96"/>
      <c r="BOC38" s="96"/>
      <c r="BOD38" s="96"/>
      <c r="BOE38" s="96"/>
      <c r="BOF38" s="101"/>
      <c r="BOG38" s="96"/>
      <c r="BOH38" s="100"/>
      <c r="BOI38" s="102"/>
      <c r="BOJ38" s="103"/>
      <c r="BOK38" s="96"/>
      <c r="BOL38" s="96"/>
      <c r="BOM38" s="96"/>
      <c r="BON38" s="97"/>
      <c r="BOO38" s="98"/>
      <c r="BOP38" s="104"/>
      <c r="BOQ38" s="96"/>
      <c r="BOR38" s="99"/>
      <c r="BOS38" s="99"/>
      <c r="BOT38" s="99"/>
      <c r="BOU38" s="96"/>
      <c r="BOV38" s="96"/>
      <c r="BOW38" s="96"/>
      <c r="BOX38" s="96"/>
      <c r="BOY38" s="97"/>
      <c r="BOZ38" s="96"/>
      <c r="BPA38" s="96"/>
      <c r="BPB38" s="96"/>
      <c r="BPC38" s="96"/>
      <c r="BPD38" s="101"/>
      <c r="BPE38" s="96"/>
      <c r="BPF38" s="100"/>
      <c r="BPG38" s="102"/>
      <c r="BPH38" s="103"/>
      <c r="BPI38" s="96"/>
      <c r="BPJ38" s="96"/>
      <c r="BPK38" s="96"/>
      <c r="BPL38" s="97"/>
      <c r="BPM38" s="98"/>
      <c r="BPN38" s="104"/>
      <c r="BPO38" s="96"/>
      <c r="BPP38" s="99"/>
      <c r="BPQ38" s="99"/>
      <c r="BPR38" s="99"/>
      <c r="BPS38" s="96"/>
      <c r="BPT38" s="96"/>
      <c r="BPU38" s="96"/>
      <c r="BPV38" s="96"/>
      <c r="BPW38" s="97"/>
      <c r="BPX38" s="96"/>
      <c r="BPY38" s="96"/>
      <c r="BPZ38" s="96"/>
      <c r="BQA38" s="96"/>
      <c r="BQB38" s="101"/>
      <c r="BQC38" s="96"/>
      <c r="BQD38" s="100"/>
      <c r="BQE38" s="102"/>
      <c r="BQF38" s="103"/>
      <c r="BQG38" s="96"/>
      <c r="BQH38" s="96"/>
      <c r="BQI38" s="96"/>
      <c r="BQJ38" s="97"/>
      <c r="BQK38" s="98"/>
      <c r="BQL38" s="104"/>
      <c r="BQM38" s="96"/>
      <c r="BQN38" s="99"/>
      <c r="BQO38" s="99"/>
      <c r="BQP38" s="99"/>
      <c r="BQQ38" s="96"/>
      <c r="BQR38" s="96"/>
      <c r="BQS38" s="96"/>
      <c r="BQT38" s="96"/>
      <c r="BQU38" s="97"/>
      <c r="BQV38" s="96"/>
      <c r="BQW38" s="96"/>
      <c r="BQX38" s="96"/>
      <c r="BQY38" s="96"/>
      <c r="BQZ38" s="101"/>
      <c r="BRA38" s="96"/>
      <c r="BRB38" s="100"/>
      <c r="BRC38" s="102"/>
      <c r="BRD38" s="103"/>
      <c r="BRE38" s="96"/>
      <c r="BRF38" s="96"/>
      <c r="BRG38" s="96"/>
      <c r="BRH38" s="97"/>
      <c r="BRI38" s="98"/>
      <c r="BRJ38" s="104"/>
      <c r="BRK38" s="96"/>
      <c r="BRL38" s="99"/>
      <c r="BRM38" s="99"/>
      <c r="BRN38" s="99"/>
      <c r="BRO38" s="96"/>
      <c r="BRP38" s="96"/>
      <c r="BRQ38" s="96"/>
      <c r="BRR38" s="96"/>
      <c r="BRS38" s="97"/>
      <c r="BRT38" s="96"/>
      <c r="BRU38" s="96"/>
      <c r="BRV38" s="96"/>
      <c r="BRW38" s="96"/>
      <c r="BRX38" s="101"/>
      <c r="BRY38" s="96"/>
      <c r="BRZ38" s="100"/>
      <c r="BSA38" s="102"/>
      <c r="BSB38" s="103"/>
      <c r="BSC38" s="96"/>
      <c r="BSD38" s="96"/>
      <c r="BSE38" s="96"/>
      <c r="BSF38" s="97"/>
      <c r="BSG38" s="98"/>
      <c r="BSH38" s="104"/>
      <c r="BSI38" s="96"/>
      <c r="BSJ38" s="99"/>
      <c r="BSK38" s="99"/>
      <c r="BSL38" s="99"/>
      <c r="BSM38" s="96"/>
      <c r="BSN38" s="96"/>
      <c r="BSO38" s="96"/>
      <c r="BSP38" s="96"/>
      <c r="BSQ38" s="97"/>
      <c r="BSR38" s="96"/>
      <c r="BSS38" s="96"/>
      <c r="BST38" s="96"/>
      <c r="BSU38" s="96"/>
      <c r="BSV38" s="101"/>
      <c r="BSW38" s="96"/>
      <c r="BSX38" s="100"/>
      <c r="BSY38" s="102"/>
      <c r="BSZ38" s="103"/>
      <c r="BTA38" s="96"/>
      <c r="BTB38" s="96"/>
      <c r="BTC38" s="96"/>
      <c r="BTD38" s="97"/>
      <c r="BTE38" s="98"/>
      <c r="BTF38" s="104"/>
      <c r="BTG38" s="96"/>
      <c r="BTH38" s="99"/>
      <c r="BTI38" s="99"/>
      <c r="BTJ38" s="99"/>
      <c r="BTK38" s="96"/>
      <c r="BTL38" s="96"/>
      <c r="BTM38" s="96"/>
      <c r="BTN38" s="96"/>
      <c r="BTO38" s="97"/>
      <c r="BTP38" s="96"/>
      <c r="BTQ38" s="96"/>
      <c r="BTR38" s="96"/>
      <c r="BTS38" s="96"/>
      <c r="BTT38" s="101"/>
      <c r="BTU38" s="96"/>
      <c r="BTV38" s="100"/>
      <c r="BTW38" s="102"/>
      <c r="BTX38" s="103"/>
      <c r="BTY38" s="96"/>
      <c r="BTZ38" s="96"/>
      <c r="BUA38" s="96"/>
      <c r="BUB38" s="97"/>
      <c r="BUC38" s="98"/>
      <c r="BUD38" s="104"/>
      <c r="BUE38" s="96"/>
      <c r="BUF38" s="99"/>
      <c r="BUG38" s="99"/>
      <c r="BUH38" s="99"/>
      <c r="BUI38" s="96"/>
      <c r="BUJ38" s="96"/>
      <c r="BUK38" s="96"/>
      <c r="BUL38" s="96"/>
      <c r="BUM38" s="97"/>
      <c r="BUN38" s="96"/>
      <c r="BUO38" s="96"/>
      <c r="BUP38" s="96"/>
      <c r="BUQ38" s="96"/>
      <c r="BUR38" s="101"/>
      <c r="BUS38" s="96"/>
      <c r="BUT38" s="100"/>
      <c r="BUU38" s="102"/>
      <c r="BUV38" s="103"/>
      <c r="BUW38" s="96"/>
      <c r="BUX38" s="96"/>
      <c r="BUY38" s="96"/>
      <c r="BUZ38" s="97"/>
      <c r="BVA38" s="98"/>
      <c r="BVB38" s="104"/>
      <c r="BVC38" s="96"/>
      <c r="BVD38" s="99"/>
      <c r="BVE38" s="99"/>
      <c r="BVF38" s="99"/>
      <c r="BVG38" s="96"/>
      <c r="BVH38" s="96"/>
      <c r="BVI38" s="96"/>
      <c r="BVJ38" s="96"/>
      <c r="BVK38" s="97"/>
      <c r="BVL38" s="96"/>
      <c r="BVM38" s="96"/>
      <c r="BVN38" s="96"/>
      <c r="BVO38" s="96"/>
      <c r="BVP38" s="101"/>
      <c r="BVQ38" s="96"/>
      <c r="BVR38" s="100"/>
      <c r="BVS38" s="102"/>
      <c r="BVT38" s="103"/>
      <c r="BVU38" s="96"/>
      <c r="BVV38" s="96"/>
      <c r="BVW38" s="96"/>
      <c r="BVX38" s="97"/>
      <c r="BVY38" s="98"/>
      <c r="BVZ38" s="104"/>
      <c r="BWA38" s="96"/>
      <c r="BWB38" s="99"/>
      <c r="BWC38" s="99"/>
      <c r="BWD38" s="99"/>
      <c r="BWE38" s="96"/>
      <c r="BWF38" s="96"/>
      <c r="BWG38" s="96"/>
      <c r="BWH38" s="96"/>
      <c r="BWI38" s="97"/>
      <c r="BWJ38" s="96"/>
      <c r="BWK38" s="96"/>
      <c r="BWL38" s="96"/>
      <c r="BWM38" s="96"/>
      <c r="BWN38" s="101"/>
      <c r="BWO38" s="96"/>
      <c r="BWP38" s="100"/>
      <c r="BWQ38" s="102"/>
      <c r="BWR38" s="103"/>
      <c r="BWS38" s="96"/>
      <c r="BWT38" s="96"/>
      <c r="BWU38" s="96"/>
      <c r="BWV38" s="97"/>
      <c r="BWW38" s="98"/>
      <c r="BWX38" s="104"/>
      <c r="BWY38" s="96"/>
      <c r="BWZ38" s="99"/>
      <c r="BXA38" s="99"/>
      <c r="BXB38" s="99"/>
      <c r="BXC38" s="96"/>
      <c r="BXD38" s="96"/>
      <c r="BXE38" s="96"/>
      <c r="BXF38" s="96"/>
      <c r="BXG38" s="97"/>
      <c r="BXH38" s="96"/>
      <c r="BXI38" s="96"/>
      <c r="BXJ38" s="96"/>
      <c r="BXK38" s="96"/>
      <c r="BXL38" s="101"/>
      <c r="BXM38" s="96"/>
      <c r="BXN38" s="100"/>
      <c r="BXO38" s="102"/>
      <c r="BXP38" s="103"/>
      <c r="BXQ38" s="96"/>
      <c r="BXR38" s="96"/>
      <c r="BXS38" s="96"/>
      <c r="BXT38" s="97"/>
      <c r="BXU38" s="98"/>
      <c r="BXV38" s="104"/>
      <c r="BXW38" s="96"/>
      <c r="BXX38" s="99"/>
      <c r="BXY38" s="99"/>
      <c r="BXZ38" s="99"/>
      <c r="BYA38" s="96"/>
      <c r="BYB38" s="96"/>
      <c r="BYC38" s="96"/>
      <c r="BYD38" s="96"/>
      <c r="BYE38" s="97"/>
      <c r="BYF38" s="96"/>
      <c r="BYG38" s="96"/>
      <c r="BYH38" s="96"/>
      <c r="BYI38" s="96"/>
      <c r="BYJ38" s="101"/>
      <c r="BYK38" s="96"/>
      <c r="BYL38" s="100"/>
      <c r="BYM38" s="102"/>
      <c r="BYN38" s="103"/>
      <c r="BYO38" s="96"/>
      <c r="BYP38" s="96"/>
      <c r="BYQ38" s="96"/>
      <c r="BYR38" s="97"/>
      <c r="BYS38" s="98"/>
      <c r="BYT38" s="104"/>
      <c r="BYU38" s="96"/>
      <c r="BYV38" s="99"/>
      <c r="BYW38" s="99"/>
      <c r="BYX38" s="99"/>
      <c r="BYY38" s="96"/>
      <c r="BYZ38" s="96"/>
      <c r="BZA38" s="96"/>
      <c r="BZB38" s="96"/>
      <c r="BZC38" s="97"/>
      <c r="BZD38" s="96"/>
      <c r="BZE38" s="96"/>
      <c r="BZF38" s="96"/>
      <c r="BZG38" s="96"/>
      <c r="BZH38" s="101"/>
      <c r="BZI38" s="96"/>
      <c r="BZJ38" s="100"/>
      <c r="BZK38" s="102"/>
      <c r="BZL38" s="103"/>
      <c r="BZM38" s="96"/>
      <c r="BZN38" s="96"/>
      <c r="BZO38" s="96"/>
      <c r="BZP38" s="97"/>
      <c r="BZQ38" s="98"/>
      <c r="BZR38" s="104"/>
      <c r="BZS38" s="96"/>
      <c r="BZT38" s="99"/>
      <c r="BZU38" s="99"/>
      <c r="BZV38" s="99"/>
      <c r="BZW38" s="96"/>
      <c r="BZX38" s="96"/>
      <c r="BZY38" s="96"/>
      <c r="BZZ38" s="96"/>
      <c r="CAA38" s="97"/>
      <c r="CAB38" s="96"/>
      <c r="CAC38" s="96"/>
      <c r="CAD38" s="96"/>
      <c r="CAE38" s="96"/>
      <c r="CAF38" s="101"/>
      <c r="CAG38" s="96"/>
      <c r="CAH38" s="100"/>
      <c r="CAI38" s="102"/>
      <c r="CAJ38" s="103"/>
      <c r="CAK38" s="96"/>
      <c r="CAL38" s="96"/>
      <c r="CAM38" s="96"/>
      <c r="CAN38" s="97"/>
      <c r="CAO38" s="98"/>
      <c r="CAP38" s="104"/>
      <c r="CAQ38" s="96"/>
      <c r="CAR38" s="99"/>
      <c r="CAS38" s="99"/>
      <c r="CAT38" s="99"/>
      <c r="CAU38" s="96"/>
      <c r="CAV38" s="96"/>
      <c r="CAW38" s="96"/>
      <c r="CAX38" s="96"/>
      <c r="CAY38" s="97"/>
      <c r="CAZ38" s="96"/>
      <c r="CBA38" s="96"/>
      <c r="CBB38" s="96"/>
      <c r="CBC38" s="96"/>
      <c r="CBD38" s="101"/>
      <c r="CBE38" s="96"/>
      <c r="CBF38" s="100"/>
      <c r="CBG38" s="102"/>
      <c r="CBH38" s="103"/>
      <c r="CBI38" s="96"/>
      <c r="CBJ38" s="96"/>
      <c r="CBK38" s="96"/>
      <c r="CBL38" s="97"/>
      <c r="CBM38" s="98"/>
      <c r="CBN38" s="104"/>
      <c r="CBO38" s="96"/>
      <c r="CBP38" s="99"/>
      <c r="CBQ38" s="99"/>
      <c r="CBR38" s="99"/>
      <c r="CBS38" s="96"/>
      <c r="CBT38" s="96"/>
      <c r="CBU38" s="96"/>
      <c r="CBV38" s="96"/>
      <c r="CBW38" s="97"/>
      <c r="CBX38" s="96"/>
      <c r="CBY38" s="96"/>
      <c r="CBZ38" s="96"/>
      <c r="CCA38" s="96"/>
      <c r="CCB38" s="101"/>
      <c r="CCC38" s="96"/>
      <c r="CCD38" s="100"/>
      <c r="CCE38" s="102"/>
      <c r="CCF38" s="103"/>
      <c r="CCG38" s="96"/>
      <c r="CCH38" s="96"/>
      <c r="CCI38" s="96"/>
      <c r="CCJ38" s="97"/>
      <c r="CCK38" s="98"/>
      <c r="CCL38" s="104"/>
      <c r="CCM38" s="96"/>
      <c r="CCN38" s="99"/>
      <c r="CCO38" s="99"/>
      <c r="CCP38" s="99"/>
      <c r="CCQ38" s="96"/>
      <c r="CCR38" s="96"/>
      <c r="CCS38" s="96"/>
      <c r="CCT38" s="96"/>
      <c r="CCU38" s="97"/>
      <c r="CCV38" s="96"/>
      <c r="CCW38" s="96"/>
      <c r="CCX38" s="96"/>
      <c r="CCY38" s="96"/>
      <c r="CCZ38" s="101"/>
      <c r="CDA38" s="96"/>
      <c r="CDB38" s="100"/>
      <c r="CDC38" s="102"/>
      <c r="CDD38" s="103"/>
      <c r="CDE38" s="96"/>
      <c r="CDF38" s="96"/>
      <c r="CDG38" s="96"/>
      <c r="CDH38" s="97"/>
      <c r="CDI38" s="98"/>
      <c r="CDJ38" s="104"/>
      <c r="CDK38" s="96"/>
      <c r="CDL38" s="99"/>
      <c r="CDM38" s="99"/>
      <c r="CDN38" s="99"/>
      <c r="CDO38" s="96"/>
      <c r="CDP38" s="96"/>
      <c r="CDQ38" s="96"/>
      <c r="CDR38" s="96"/>
      <c r="CDS38" s="97"/>
      <c r="CDT38" s="96"/>
      <c r="CDU38" s="96"/>
      <c r="CDV38" s="96"/>
      <c r="CDW38" s="96"/>
      <c r="CDX38" s="101"/>
      <c r="CDY38" s="96"/>
      <c r="CDZ38" s="100"/>
      <c r="CEA38" s="102"/>
      <c r="CEB38" s="103"/>
      <c r="CEC38" s="96"/>
      <c r="CED38" s="96"/>
      <c r="CEE38" s="96"/>
      <c r="CEF38" s="97"/>
      <c r="CEG38" s="98"/>
      <c r="CEH38" s="104"/>
      <c r="CEI38" s="96"/>
      <c r="CEJ38" s="99"/>
      <c r="CEK38" s="99"/>
      <c r="CEL38" s="99"/>
      <c r="CEM38" s="96"/>
      <c r="CEN38" s="96"/>
      <c r="CEO38" s="96"/>
      <c r="CEP38" s="96"/>
      <c r="CEQ38" s="97"/>
      <c r="CER38" s="96"/>
      <c r="CES38" s="96"/>
      <c r="CET38" s="96"/>
      <c r="CEU38" s="96"/>
      <c r="CEV38" s="101"/>
      <c r="CEW38" s="96"/>
      <c r="CEX38" s="100"/>
      <c r="CEY38" s="102"/>
      <c r="CEZ38" s="103"/>
      <c r="CFA38" s="96"/>
      <c r="CFB38" s="96"/>
      <c r="CFC38" s="96"/>
      <c r="CFD38" s="97"/>
      <c r="CFE38" s="98"/>
      <c r="CFF38" s="104"/>
      <c r="CFG38" s="96"/>
      <c r="CFH38" s="99"/>
      <c r="CFI38" s="99"/>
      <c r="CFJ38" s="99"/>
      <c r="CFK38" s="96"/>
      <c r="CFL38" s="96"/>
      <c r="CFM38" s="96"/>
      <c r="CFN38" s="96"/>
      <c r="CFO38" s="97"/>
      <c r="CFP38" s="96"/>
      <c r="CFQ38" s="96"/>
      <c r="CFR38" s="96"/>
      <c r="CFS38" s="96"/>
      <c r="CFT38" s="101"/>
      <c r="CFU38" s="96"/>
      <c r="CFV38" s="100"/>
      <c r="CFW38" s="102"/>
      <c r="CFX38" s="103"/>
      <c r="CFY38" s="96"/>
      <c r="CFZ38" s="96"/>
      <c r="CGA38" s="96"/>
      <c r="CGB38" s="97"/>
      <c r="CGC38" s="98"/>
      <c r="CGD38" s="104"/>
      <c r="CGE38" s="96"/>
      <c r="CGF38" s="99"/>
      <c r="CGG38" s="99"/>
      <c r="CGH38" s="99"/>
      <c r="CGI38" s="96"/>
      <c r="CGJ38" s="96"/>
      <c r="CGK38" s="96"/>
      <c r="CGL38" s="96"/>
      <c r="CGM38" s="97"/>
      <c r="CGN38" s="96"/>
      <c r="CGO38" s="96"/>
      <c r="CGP38" s="96"/>
      <c r="CGQ38" s="96"/>
      <c r="CGR38" s="101"/>
      <c r="CGS38" s="96"/>
      <c r="CGT38" s="100"/>
      <c r="CGU38" s="102"/>
      <c r="CGV38" s="103"/>
      <c r="CGW38" s="96"/>
      <c r="CGX38" s="96"/>
      <c r="CGY38" s="96"/>
      <c r="CGZ38" s="97"/>
      <c r="CHA38" s="98"/>
      <c r="CHB38" s="104"/>
      <c r="CHC38" s="96"/>
      <c r="CHD38" s="99"/>
      <c r="CHE38" s="99"/>
      <c r="CHF38" s="99"/>
      <c r="CHG38" s="96"/>
      <c r="CHH38" s="96"/>
      <c r="CHI38" s="96"/>
      <c r="CHJ38" s="96"/>
      <c r="CHK38" s="97"/>
      <c r="CHL38" s="96"/>
      <c r="CHM38" s="96"/>
      <c r="CHN38" s="96"/>
      <c r="CHO38" s="96"/>
      <c r="CHP38" s="101"/>
      <c r="CHQ38" s="96"/>
      <c r="CHR38" s="100"/>
      <c r="CHS38" s="102"/>
      <c r="CHT38" s="103"/>
      <c r="CHU38" s="96"/>
      <c r="CHV38" s="96"/>
      <c r="CHW38" s="96"/>
      <c r="CHX38" s="97"/>
      <c r="CHY38" s="98"/>
      <c r="CHZ38" s="104"/>
      <c r="CIA38" s="96"/>
      <c r="CIB38" s="99"/>
      <c r="CIC38" s="99"/>
      <c r="CID38" s="99"/>
      <c r="CIE38" s="96"/>
      <c r="CIF38" s="96"/>
      <c r="CIG38" s="96"/>
      <c r="CIH38" s="96"/>
      <c r="CII38" s="97"/>
      <c r="CIJ38" s="96"/>
      <c r="CIK38" s="96"/>
      <c r="CIL38" s="96"/>
      <c r="CIM38" s="96"/>
      <c r="CIN38" s="101"/>
      <c r="CIO38" s="96"/>
      <c r="CIP38" s="100"/>
      <c r="CIQ38" s="102"/>
      <c r="CIR38" s="103"/>
      <c r="CIS38" s="96"/>
      <c r="CIT38" s="96"/>
      <c r="CIU38" s="96"/>
      <c r="CIV38" s="97"/>
      <c r="CIW38" s="98"/>
      <c r="CIX38" s="104"/>
      <c r="CIY38" s="96"/>
      <c r="CIZ38" s="99"/>
      <c r="CJA38" s="99"/>
      <c r="CJB38" s="99"/>
      <c r="CJC38" s="96"/>
      <c r="CJD38" s="96"/>
      <c r="CJE38" s="96"/>
      <c r="CJF38" s="96"/>
      <c r="CJG38" s="97"/>
      <c r="CJH38" s="96"/>
      <c r="CJI38" s="96"/>
      <c r="CJJ38" s="96"/>
      <c r="CJK38" s="96"/>
      <c r="CJL38" s="101"/>
      <c r="CJM38" s="96"/>
      <c r="CJN38" s="100"/>
      <c r="CJO38" s="102"/>
      <c r="CJP38" s="103"/>
      <c r="CJQ38" s="96"/>
      <c r="CJR38" s="96"/>
      <c r="CJS38" s="96"/>
      <c r="CJT38" s="97"/>
      <c r="CJU38" s="98"/>
      <c r="CJV38" s="104"/>
      <c r="CJW38" s="96"/>
      <c r="CJX38" s="99"/>
      <c r="CJY38" s="99"/>
      <c r="CJZ38" s="99"/>
      <c r="CKA38" s="96"/>
      <c r="CKB38" s="96"/>
      <c r="CKC38" s="96"/>
      <c r="CKD38" s="96"/>
      <c r="CKE38" s="97"/>
      <c r="CKF38" s="96"/>
      <c r="CKG38" s="96"/>
      <c r="CKH38" s="96"/>
      <c r="CKI38" s="96"/>
      <c r="CKJ38" s="101"/>
      <c r="CKK38" s="96"/>
      <c r="CKL38" s="100"/>
      <c r="CKM38" s="102"/>
      <c r="CKN38" s="103"/>
      <c r="CKO38" s="96"/>
      <c r="CKP38" s="96"/>
      <c r="CKQ38" s="96"/>
      <c r="CKR38" s="97"/>
      <c r="CKS38" s="98"/>
      <c r="CKT38" s="104"/>
      <c r="CKU38" s="96"/>
      <c r="CKV38" s="99"/>
      <c r="CKW38" s="99"/>
      <c r="CKX38" s="99"/>
      <c r="CKY38" s="96"/>
      <c r="CKZ38" s="96"/>
      <c r="CLA38" s="96"/>
      <c r="CLB38" s="96"/>
      <c r="CLC38" s="97"/>
      <c r="CLD38" s="96"/>
      <c r="CLE38" s="96"/>
      <c r="CLF38" s="96"/>
      <c r="CLG38" s="96"/>
      <c r="CLH38" s="101"/>
      <c r="CLI38" s="96"/>
      <c r="CLJ38" s="100"/>
      <c r="CLK38" s="102"/>
      <c r="CLL38" s="103"/>
      <c r="CLM38" s="96"/>
      <c r="CLN38" s="96"/>
      <c r="CLO38" s="96"/>
      <c r="CLP38" s="97"/>
      <c r="CLQ38" s="98"/>
      <c r="CLR38" s="104"/>
      <c r="CLS38" s="96"/>
      <c r="CLT38" s="99"/>
      <c r="CLU38" s="99"/>
      <c r="CLV38" s="99"/>
      <c r="CLW38" s="96"/>
      <c r="CLX38" s="96"/>
      <c r="CLY38" s="96"/>
      <c r="CLZ38" s="96"/>
      <c r="CMA38" s="97"/>
      <c r="CMB38" s="96"/>
      <c r="CMC38" s="96"/>
      <c r="CMD38" s="96"/>
      <c r="CME38" s="96"/>
      <c r="CMF38" s="101"/>
      <c r="CMG38" s="96"/>
      <c r="CMH38" s="100"/>
      <c r="CMI38" s="102"/>
      <c r="CMJ38" s="103"/>
      <c r="CMK38" s="96"/>
      <c r="CML38" s="96"/>
      <c r="CMM38" s="96"/>
      <c r="CMN38" s="97"/>
      <c r="CMO38" s="98"/>
      <c r="CMP38" s="104"/>
      <c r="CMQ38" s="96"/>
      <c r="CMR38" s="99"/>
      <c r="CMS38" s="99"/>
      <c r="CMT38" s="99"/>
      <c r="CMU38" s="96"/>
      <c r="CMV38" s="96"/>
      <c r="CMW38" s="96"/>
      <c r="CMX38" s="96"/>
      <c r="CMY38" s="97"/>
      <c r="CMZ38" s="96"/>
      <c r="CNA38" s="96"/>
      <c r="CNB38" s="96"/>
      <c r="CNC38" s="96"/>
      <c r="CND38" s="101"/>
      <c r="CNE38" s="96"/>
      <c r="CNF38" s="100"/>
      <c r="CNG38" s="102"/>
      <c r="CNH38" s="103"/>
      <c r="CNI38" s="96"/>
      <c r="CNJ38" s="96"/>
      <c r="CNK38" s="96"/>
      <c r="CNL38" s="97"/>
      <c r="CNM38" s="98"/>
      <c r="CNN38" s="104"/>
      <c r="CNO38" s="96"/>
      <c r="CNP38" s="99"/>
      <c r="CNQ38" s="99"/>
      <c r="CNR38" s="99"/>
      <c r="CNS38" s="96"/>
      <c r="CNT38" s="96"/>
      <c r="CNU38" s="96"/>
      <c r="CNV38" s="96"/>
      <c r="CNW38" s="97"/>
      <c r="CNX38" s="96"/>
      <c r="CNY38" s="96"/>
      <c r="CNZ38" s="96"/>
      <c r="COA38" s="96"/>
      <c r="COB38" s="101"/>
      <c r="COC38" s="96"/>
      <c r="COD38" s="100"/>
      <c r="COE38" s="102"/>
      <c r="COF38" s="103"/>
      <c r="COG38" s="96"/>
      <c r="COH38" s="96"/>
      <c r="COI38" s="96"/>
      <c r="COJ38" s="97"/>
      <c r="COK38" s="98"/>
      <c r="COL38" s="104"/>
      <c r="COM38" s="96"/>
      <c r="CON38" s="99"/>
      <c r="COO38" s="99"/>
      <c r="COP38" s="99"/>
      <c r="COQ38" s="96"/>
      <c r="COR38" s="96"/>
      <c r="COS38" s="96"/>
      <c r="COT38" s="96"/>
      <c r="COU38" s="97"/>
      <c r="COV38" s="96"/>
      <c r="COW38" s="96"/>
      <c r="COX38" s="96"/>
      <c r="COY38" s="96"/>
      <c r="COZ38" s="101"/>
      <c r="CPA38" s="96"/>
      <c r="CPB38" s="100"/>
      <c r="CPC38" s="102"/>
      <c r="CPD38" s="103"/>
      <c r="CPE38" s="96"/>
      <c r="CPF38" s="96"/>
      <c r="CPG38" s="96"/>
      <c r="CPH38" s="97"/>
      <c r="CPI38" s="98"/>
      <c r="CPJ38" s="104"/>
      <c r="CPK38" s="96"/>
      <c r="CPL38" s="99"/>
      <c r="CPM38" s="99"/>
      <c r="CPN38" s="99"/>
      <c r="CPO38" s="96"/>
      <c r="CPP38" s="96"/>
      <c r="CPQ38" s="96"/>
      <c r="CPR38" s="96"/>
      <c r="CPS38" s="97"/>
      <c r="CPT38" s="96"/>
      <c r="CPU38" s="96"/>
      <c r="CPV38" s="96"/>
      <c r="CPW38" s="96"/>
      <c r="CPX38" s="101"/>
      <c r="CPY38" s="96"/>
      <c r="CPZ38" s="100"/>
      <c r="CQA38" s="102"/>
      <c r="CQB38" s="103"/>
      <c r="CQC38" s="96"/>
      <c r="CQD38" s="96"/>
      <c r="CQE38" s="96"/>
      <c r="CQF38" s="97"/>
      <c r="CQG38" s="98"/>
      <c r="CQH38" s="104"/>
      <c r="CQI38" s="96"/>
      <c r="CQJ38" s="99"/>
      <c r="CQK38" s="99"/>
      <c r="CQL38" s="99"/>
      <c r="CQM38" s="96"/>
      <c r="CQN38" s="96"/>
      <c r="CQO38" s="96"/>
      <c r="CQP38" s="96"/>
      <c r="CQQ38" s="97"/>
      <c r="CQR38" s="96"/>
      <c r="CQS38" s="96"/>
      <c r="CQT38" s="96"/>
      <c r="CQU38" s="96"/>
      <c r="CQV38" s="101"/>
      <c r="CQW38" s="96"/>
      <c r="CQX38" s="100"/>
      <c r="CQY38" s="102"/>
      <c r="CQZ38" s="103"/>
      <c r="CRA38" s="96"/>
      <c r="CRB38" s="96"/>
      <c r="CRC38" s="96"/>
      <c r="CRD38" s="97"/>
      <c r="CRE38" s="98"/>
      <c r="CRF38" s="104"/>
      <c r="CRG38" s="96"/>
      <c r="CRH38" s="99"/>
      <c r="CRI38" s="99"/>
      <c r="CRJ38" s="99"/>
      <c r="CRK38" s="96"/>
      <c r="CRL38" s="96"/>
      <c r="CRM38" s="96"/>
      <c r="CRN38" s="96"/>
      <c r="CRO38" s="97"/>
      <c r="CRP38" s="96"/>
      <c r="CRQ38" s="96"/>
      <c r="CRR38" s="96"/>
      <c r="CRS38" s="96"/>
      <c r="CRT38" s="101"/>
      <c r="CRU38" s="96"/>
      <c r="CRV38" s="100"/>
      <c r="CRW38" s="102"/>
      <c r="CRX38" s="103"/>
      <c r="CRY38" s="96"/>
      <c r="CRZ38" s="96"/>
      <c r="CSA38" s="96"/>
      <c r="CSB38" s="97"/>
      <c r="CSC38" s="98"/>
      <c r="CSD38" s="104"/>
      <c r="CSE38" s="96"/>
      <c r="CSF38" s="99"/>
      <c r="CSG38" s="99"/>
      <c r="CSH38" s="99"/>
      <c r="CSI38" s="96"/>
      <c r="CSJ38" s="96"/>
      <c r="CSK38" s="96"/>
      <c r="CSL38" s="96"/>
      <c r="CSM38" s="97"/>
      <c r="CSN38" s="96"/>
      <c r="CSO38" s="96"/>
      <c r="CSP38" s="96"/>
      <c r="CSQ38" s="96"/>
      <c r="CSR38" s="101"/>
      <c r="CSS38" s="96"/>
      <c r="CST38" s="100"/>
      <c r="CSU38" s="102"/>
      <c r="CSV38" s="103"/>
      <c r="CSW38" s="96"/>
      <c r="CSX38" s="96"/>
      <c r="CSY38" s="96"/>
      <c r="CSZ38" s="97"/>
      <c r="CTA38" s="98"/>
      <c r="CTB38" s="104"/>
      <c r="CTC38" s="96"/>
      <c r="CTD38" s="99"/>
      <c r="CTE38" s="99"/>
      <c r="CTF38" s="99"/>
      <c r="CTG38" s="96"/>
      <c r="CTH38" s="96"/>
      <c r="CTI38" s="96"/>
      <c r="CTJ38" s="96"/>
      <c r="CTK38" s="97"/>
      <c r="CTL38" s="96"/>
      <c r="CTM38" s="96"/>
      <c r="CTN38" s="96"/>
      <c r="CTO38" s="96"/>
      <c r="CTP38" s="101"/>
      <c r="CTQ38" s="96"/>
      <c r="CTR38" s="100"/>
      <c r="CTS38" s="102"/>
      <c r="CTT38" s="103"/>
      <c r="CTU38" s="96"/>
      <c r="CTV38" s="96"/>
      <c r="CTW38" s="96"/>
      <c r="CTX38" s="97"/>
      <c r="CTY38" s="98"/>
      <c r="CTZ38" s="104"/>
      <c r="CUA38" s="96"/>
      <c r="CUB38" s="99"/>
      <c r="CUC38" s="99"/>
      <c r="CUD38" s="99"/>
      <c r="CUE38" s="96"/>
      <c r="CUF38" s="96"/>
      <c r="CUG38" s="96"/>
      <c r="CUH38" s="96"/>
      <c r="CUI38" s="97"/>
      <c r="CUJ38" s="96"/>
      <c r="CUK38" s="96"/>
      <c r="CUL38" s="96"/>
      <c r="CUM38" s="96"/>
      <c r="CUN38" s="101"/>
      <c r="CUO38" s="96"/>
      <c r="CUP38" s="100"/>
      <c r="CUQ38" s="102"/>
      <c r="CUR38" s="103"/>
      <c r="CUS38" s="96"/>
      <c r="CUT38" s="96"/>
      <c r="CUU38" s="96"/>
      <c r="CUV38" s="97"/>
      <c r="CUW38" s="98"/>
      <c r="CUX38" s="104"/>
      <c r="CUY38" s="96"/>
      <c r="CUZ38" s="99"/>
      <c r="CVA38" s="99"/>
      <c r="CVB38" s="99"/>
      <c r="CVC38" s="96"/>
      <c r="CVD38" s="96"/>
      <c r="CVE38" s="96"/>
      <c r="CVF38" s="96"/>
      <c r="CVG38" s="97"/>
      <c r="CVH38" s="96"/>
      <c r="CVI38" s="96"/>
      <c r="CVJ38" s="96"/>
      <c r="CVK38" s="96"/>
      <c r="CVL38" s="101"/>
      <c r="CVM38" s="96"/>
      <c r="CVN38" s="100"/>
      <c r="CVO38" s="102"/>
      <c r="CVP38" s="103"/>
      <c r="CVQ38" s="96"/>
      <c r="CVR38" s="96"/>
      <c r="CVS38" s="96"/>
      <c r="CVT38" s="97"/>
      <c r="CVU38" s="98"/>
      <c r="CVV38" s="104"/>
      <c r="CVW38" s="96"/>
      <c r="CVX38" s="99"/>
      <c r="CVY38" s="99"/>
      <c r="CVZ38" s="99"/>
      <c r="CWA38" s="96"/>
      <c r="CWB38" s="96"/>
      <c r="CWC38" s="96"/>
      <c r="CWD38" s="96"/>
      <c r="CWE38" s="97"/>
      <c r="CWF38" s="96"/>
      <c r="CWG38" s="96"/>
      <c r="CWH38" s="96"/>
      <c r="CWI38" s="96"/>
      <c r="CWJ38" s="101"/>
      <c r="CWK38" s="96"/>
      <c r="CWL38" s="100"/>
      <c r="CWM38" s="102"/>
      <c r="CWN38" s="103"/>
      <c r="CWO38" s="96"/>
      <c r="CWP38" s="96"/>
      <c r="CWQ38" s="96"/>
      <c r="CWR38" s="97"/>
      <c r="CWS38" s="98"/>
      <c r="CWT38" s="104"/>
      <c r="CWU38" s="96"/>
      <c r="CWV38" s="99"/>
      <c r="CWW38" s="99"/>
      <c r="CWX38" s="99"/>
      <c r="CWY38" s="96"/>
      <c r="CWZ38" s="96"/>
      <c r="CXA38" s="96"/>
      <c r="CXB38" s="96"/>
      <c r="CXC38" s="97"/>
      <c r="CXD38" s="96"/>
      <c r="CXE38" s="96"/>
      <c r="CXF38" s="96"/>
      <c r="CXG38" s="96"/>
      <c r="CXH38" s="101"/>
      <c r="CXI38" s="96"/>
      <c r="CXJ38" s="100"/>
      <c r="CXK38" s="102"/>
      <c r="CXL38" s="103"/>
      <c r="CXM38" s="96"/>
      <c r="CXN38" s="96"/>
      <c r="CXO38" s="96"/>
      <c r="CXP38" s="97"/>
      <c r="CXQ38" s="98"/>
      <c r="CXR38" s="104"/>
      <c r="CXS38" s="96"/>
      <c r="CXT38" s="99"/>
      <c r="CXU38" s="99"/>
      <c r="CXV38" s="99"/>
      <c r="CXW38" s="96"/>
      <c r="CXX38" s="96"/>
      <c r="CXY38" s="96"/>
      <c r="CXZ38" s="96"/>
      <c r="CYA38" s="97"/>
      <c r="CYB38" s="96"/>
      <c r="CYC38" s="96"/>
      <c r="CYD38" s="96"/>
      <c r="CYE38" s="96"/>
      <c r="CYF38" s="101"/>
      <c r="CYG38" s="96"/>
      <c r="CYH38" s="100"/>
      <c r="CYI38" s="102"/>
      <c r="CYJ38" s="103"/>
      <c r="CYK38" s="96"/>
      <c r="CYL38" s="96"/>
      <c r="CYM38" s="96"/>
      <c r="CYN38" s="97"/>
      <c r="CYO38" s="98"/>
      <c r="CYP38" s="104"/>
      <c r="CYQ38" s="96"/>
      <c r="CYR38" s="99"/>
      <c r="CYS38" s="99"/>
      <c r="CYT38" s="99"/>
      <c r="CYU38" s="96"/>
      <c r="CYV38" s="96"/>
      <c r="CYW38" s="96"/>
      <c r="CYX38" s="96"/>
      <c r="CYY38" s="97"/>
      <c r="CYZ38" s="96"/>
      <c r="CZA38" s="96"/>
      <c r="CZB38" s="96"/>
      <c r="CZC38" s="96"/>
      <c r="CZD38" s="101"/>
      <c r="CZE38" s="96"/>
      <c r="CZF38" s="100"/>
      <c r="CZG38" s="102"/>
      <c r="CZH38" s="103"/>
      <c r="CZI38" s="96"/>
      <c r="CZJ38" s="96"/>
      <c r="CZK38" s="96"/>
      <c r="CZL38" s="97"/>
      <c r="CZM38" s="98"/>
      <c r="CZN38" s="104"/>
      <c r="CZO38" s="96"/>
      <c r="CZP38" s="99"/>
      <c r="CZQ38" s="99"/>
      <c r="CZR38" s="99"/>
      <c r="CZS38" s="96"/>
      <c r="CZT38" s="96"/>
      <c r="CZU38" s="96"/>
      <c r="CZV38" s="96"/>
      <c r="CZW38" s="97"/>
      <c r="CZX38" s="96"/>
      <c r="CZY38" s="96"/>
      <c r="CZZ38" s="96"/>
      <c r="DAA38" s="96"/>
      <c r="DAB38" s="101"/>
      <c r="DAC38" s="96"/>
      <c r="DAD38" s="100"/>
      <c r="DAE38" s="102"/>
      <c r="DAF38" s="103"/>
      <c r="DAG38" s="96"/>
      <c r="DAH38" s="96"/>
      <c r="DAI38" s="96"/>
      <c r="DAJ38" s="97"/>
      <c r="DAK38" s="98"/>
      <c r="DAL38" s="104"/>
      <c r="DAM38" s="96"/>
      <c r="DAN38" s="99"/>
      <c r="DAO38" s="99"/>
      <c r="DAP38" s="99"/>
      <c r="DAQ38" s="96"/>
      <c r="DAR38" s="96"/>
      <c r="DAS38" s="96"/>
      <c r="DAT38" s="96"/>
      <c r="DAU38" s="97"/>
      <c r="DAV38" s="96"/>
      <c r="DAW38" s="96"/>
      <c r="DAX38" s="96"/>
      <c r="DAY38" s="96"/>
      <c r="DAZ38" s="101"/>
      <c r="DBA38" s="96"/>
      <c r="DBB38" s="100"/>
      <c r="DBC38" s="102"/>
      <c r="DBD38" s="103"/>
      <c r="DBE38" s="96"/>
      <c r="DBF38" s="96"/>
      <c r="DBG38" s="96"/>
      <c r="DBH38" s="97"/>
      <c r="DBI38" s="98"/>
      <c r="DBJ38" s="104"/>
      <c r="DBK38" s="96"/>
      <c r="DBL38" s="99"/>
      <c r="DBM38" s="99"/>
      <c r="DBN38" s="99"/>
      <c r="DBO38" s="96"/>
      <c r="DBP38" s="96"/>
      <c r="DBQ38" s="96"/>
      <c r="DBR38" s="96"/>
      <c r="DBS38" s="97"/>
      <c r="DBT38" s="96"/>
      <c r="DBU38" s="96"/>
      <c r="DBV38" s="96"/>
      <c r="DBW38" s="96"/>
      <c r="DBX38" s="101"/>
      <c r="DBY38" s="96"/>
      <c r="DBZ38" s="100"/>
      <c r="DCA38" s="102"/>
      <c r="DCB38" s="103"/>
      <c r="DCC38" s="96"/>
      <c r="DCD38" s="96"/>
      <c r="DCE38" s="96"/>
      <c r="DCF38" s="97"/>
      <c r="DCG38" s="98"/>
      <c r="DCH38" s="104"/>
      <c r="DCI38" s="96"/>
      <c r="DCJ38" s="99"/>
      <c r="DCK38" s="99"/>
      <c r="DCL38" s="99"/>
      <c r="DCM38" s="96"/>
      <c r="DCN38" s="96"/>
      <c r="DCO38" s="96"/>
      <c r="DCP38" s="96"/>
      <c r="DCQ38" s="97"/>
      <c r="DCR38" s="96"/>
      <c r="DCS38" s="96"/>
      <c r="DCT38" s="96"/>
      <c r="DCU38" s="96"/>
      <c r="DCV38" s="101"/>
      <c r="DCW38" s="96"/>
      <c r="DCX38" s="100"/>
      <c r="DCY38" s="102"/>
      <c r="DCZ38" s="103"/>
      <c r="DDA38" s="96"/>
      <c r="DDB38" s="96"/>
      <c r="DDC38" s="96"/>
      <c r="DDD38" s="97"/>
      <c r="DDE38" s="98"/>
      <c r="DDF38" s="104"/>
      <c r="DDG38" s="96"/>
      <c r="DDH38" s="99"/>
      <c r="DDI38" s="99"/>
      <c r="DDJ38" s="99"/>
      <c r="DDK38" s="96"/>
      <c r="DDL38" s="96"/>
      <c r="DDM38" s="96"/>
      <c r="DDN38" s="96"/>
      <c r="DDO38" s="97"/>
      <c r="DDP38" s="96"/>
      <c r="DDQ38" s="96"/>
      <c r="DDR38" s="96"/>
      <c r="DDS38" s="96"/>
      <c r="DDT38" s="101"/>
      <c r="DDU38" s="96"/>
      <c r="DDV38" s="100"/>
      <c r="DDW38" s="102"/>
      <c r="DDX38" s="103"/>
      <c r="DDY38" s="96"/>
      <c r="DDZ38" s="96"/>
      <c r="DEA38" s="96"/>
      <c r="DEB38" s="97"/>
      <c r="DEC38" s="98"/>
      <c r="DED38" s="104"/>
      <c r="DEE38" s="96"/>
      <c r="DEF38" s="99"/>
      <c r="DEG38" s="99"/>
      <c r="DEH38" s="99"/>
      <c r="DEI38" s="96"/>
      <c r="DEJ38" s="96"/>
      <c r="DEK38" s="96"/>
      <c r="DEL38" s="96"/>
      <c r="DEM38" s="97"/>
      <c r="DEN38" s="96"/>
      <c r="DEO38" s="96"/>
      <c r="DEP38" s="96"/>
      <c r="DEQ38" s="96"/>
      <c r="DER38" s="101"/>
      <c r="DES38" s="96"/>
      <c r="DET38" s="100"/>
      <c r="DEU38" s="102"/>
      <c r="DEV38" s="103"/>
      <c r="DEW38" s="96"/>
      <c r="DEX38" s="96"/>
      <c r="DEY38" s="96"/>
      <c r="DEZ38" s="97"/>
      <c r="DFA38" s="98"/>
      <c r="DFB38" s="104"/>
      <c r="DFC38" s="96"/>
      <c r="DFD38" s="99"/>
      <c r="DFE38" s="99"/>
      <c r="DFF38" s="99"/>
      <c r="DFG38" s="96"/>
      <c r="DFH38" s="96"/>
      <c r="DFI38" s="96"/>
      <c r="DFJ38" s="96"/>
      <c r="DFK38" s="97"/>
      <c r="DFL38" s="96"/>
      <c r="DFM38" s="96"/>
      <c r="DFN38" s="96"/>
      <c r="DFO38" s="96"/>
      <c r="DFP38" s="101"/>
      <c r="DFQ38" s="96"/>
      <c r="DFR38" s="100"/>
      <c r="DFS38" s="102"/>
      <c r="DFT38" s="103"/>
      <c r="DFU38" s="96"/>
      <c r="DFV38" s="96"/>
      <c r="DFW38" s="96"/>
      <c r="DFX38" s="97"/>
      <c r="DFY38" s="98"/>
      <c r="DFZ38" s="104"/>
      <c r="DGA38" s="96"/>
      <c r="DGB38" s="99"/>
      <c r="DGC38" s="99"/>
      <c r="DGD38" s="99"/>
      <c r="DGE38" s="96"/>
      <c r="DGF38" s="96"/>
      <c r="DGG38" s="96"/>
      <c r="DGH38" s="96"/>
      <c r="DGI38" s="97"/>
      <c r="DGJ38" s="96"/>
      <c r="DGK38" s="96"/>
      <c r="DGL38" s="96"/>
      <c r="DGM38" s="96"/>
      <c r="DGN38" s="101"/>
      <c r="DGO38" s="96"/>
      <c r="DGP38" s="100"/>
      <c r="DGQ38" s="102"/>
      <c r="DGR38" s="103"/>
      <c r="DGS38" s="96"/>
      <c r="DGT38" s="96"/>
      <c r="DGU38" s="96"/>
      <c r="DGV38" s="97"/>
      <c r="DGW38" s="98"/>
      <c r="DGX38" s="104"/>
      <c r="DGY38" s="96"/>
      <c r="DGZ38" s="99"/>
      <c r="DHA38" s="99"/>
      <c r="DHB38" s="99"/>
      <c r="DHC38" s="96"/>
      <c r="DHD38" s="96"/>
      <c r="DHE38" s="96"/>
      <c r="DHF38" s="96"/>
      <c r="DHG38" s="97"/>
      <c r="DHH38" s="96"/>
      <c r="DHI38" s="96"/>
      <c r="DHJ38" s="96"/>
      <c r="DHK38" s="96"/>
      <c r="DHL38" s="101"/>
      <c r="DHM38" s="96"/>
      <c r="DHN38" s="100"/>
      <c r="DHO38" s="102"/>
      <c r="DHP38" s="103"/>
      <c r="DHQ38" s="96"/>
      <c r="DHR38" s="96"/>
      <c r="DHS38" s="96"/>
      <c r="DHT38" s="97"/>
      <c r="DHU38" s="98"/>
      <c r="DHV38" s="104"/>
      <c r="DHW38" s="96"/>
      <c r="DHX38" s="99"/>
      <c r="DHY38" s="99"/>
      <c r="DHZ38" s="99"/>
      <c r="DIA38" s="96"/>
      <c r="DIB38" s="96"/>
      <c r="DIC38" s="96"/>
      <c r="DID38" s="96"/>
      <c r="DIE38" s="97"/>
      <c r="DIF38" s="96"/>
      <c r="DIG38" s="96"/>
      <c r="DIH38" s="96"/>
      <c r="DII38" s="96"/>
      <c r="DIJ38" s="101"/>
      <c r="DIK38" s="96"/>
      <c r="DIL38" s="100"/>
      <c r="DIM38" s="102"/>
      <c r="DIN38" s="103"/>
      <c r="DIO38" s="96"/>
      <c r="DIP38" s="96"/>
      <c r="DIQ38" s="96"/>
      <c r="DIR38" s="97"/>
      <c r="DIS38" s="98"/>
      <c r="DIT38" s="104"/>
      <c r="DIU38" s="96"/>
      <c r="DIV38" s="99"/>
      <c r="DIW38" s="99"/>
      <c r="DIX38" s="99"/>
      <c r="DIY38" s="96"/>
      <c r="DIZ38" s="96"/>
      <c r="DJA38" s="96"/>
      <c r="DJB38" s="96"/>
      <c r="DJC38" s="97"/>
      <c r="DJD38" s="96"/>
      <c r="DJE38" s="96"/>
      <c r="DJF38" s="96"/>
      <c r="DJG38" s="96"/>
      <c r="DJH38" s="101"/>
      <c r="DJI38" s="96"/>
      <c r="DJJ38" s="100"/>
      <c r="DJK38" s="102"/>
      <c r="DJL38" s="103"/>
      <c r="DJM38" s="96"/>
      <c r="DJN38" s="96"/>
      <c r="DJO38" s="96"/>
      <c r="DJP38" s="97"/>
      <c r="DJQ38" s="98"/>
      <c r="DJR38" s="104"/>
      <c r="DJS38" s="96"/>
      <c r="DJT38" s="99"/>
      <c r="DJU38" s="99"/>
      <c r="DJV38" s="99"/>
      <c r="DJW38" s="96"/>
      <c r="DJX38" s="96"/>
      <c r="DJY38" s="96"/>
      <c r="DJZ38" s="96"/>
      <c r="DKA38" s="97"/>
      <c r="DKB38" s="96"/>
      <c r="DKC38" s="96"/>
      <c r="DKD38" s="96"/>
      <c r="DKE38" s="96"/>
      <c r="DKF38" s="101"/>
      <c r="DKG38" s="96"/>
      <c r="DKH38" s="100"/>
      <c r="DKI38" s="102"/>
      <c r="DKJ38" s="103"/>
      <c r="DKK38" s="96"/>
      <c r="DKL38" s="96"/>
      <c r="DKM38" s="96"/>
      <c r="DKN38" s="97"/>
      <c r="DKO38" s="98"/>
      <c r="DKP38" s="104"/>
      <c r="DKQ38" s="96"/>
      <c r="DKR38" s="99"/>
      <c r="DKS38" s="99"/>
      <c r="DKT38" s="99"/>
      <c r="DKU38" s="96"/>
      <c r="DKV38" s="96"/>
      <c r="DKW38" s="96"/>
      <c r="DKX38" s="96"/>
      <c r="DKY38" s="97"/>
      <c r="DKZ38" s="96"/>
      <c r="DLA38" s="96"/>
      <c r="DLB38" s="96"/>
      <c r="DLC38" s="96"/>
      <c r="DLD38" s="101"/>
      <c r="DLE38" s="96"/>
      <c r="DLF38" s="100"/>
      <c r="DLG38" s="102"/>
      <c r="DLH38" s="103"/>
      <c r="DLI38" s="96"/>
      <c r="DLJ38" s="96"/>
      <c r="DLK38" s="96"/>
      <c r="DLL38" s="97"/>
      <c r="DLM38" s="98"/>
      <c r="DLN38" s="104"/>
      <c r="DLO38" s="96"/>
      <c r="DLP38" s="99"/>
      <c r="DLQ38" s="99"/>
      <c r="DLR38" s="99"/>
      <c r="DLS38" s="96"/>
      <c r="DLT38" s="96"/>
      <c r="DLU38" s="96"/>
      <c r="DLV38" s="96"/>
      <c r="DLW38" s="97"/>
      <c r="DLX38" s="96"/>
      <c r="DLY38" s="96"/>
      <c r="DLZ38" s="96"/>
      <c r="DMA38" s="96"/>
      <c r="DMB38" s="101"/>
      <c r="DMC38" s="96"/>
      <c r="DMD38" s="100"/>
      <c r="DME38" s="102"/>
      <c r="DMF38" s="103"/>
      <c r="DMG38" s="96"/>
      <c r="DMH38" s="96"/>
      <c r="DMI38" s="96"/>
      <c r="DMJ38" s="97"/>
      <c r="DMK38" s="98"/>
      <c r="DML38" s="104"/>
      <c r="DMM38" s="96"/>
      <c r="DMN38" s="99"/>
      <c r="DMO38" s="99"/>
      <c r="DMP38" s="99"/>
      <c r="DMQ38" s="96"/>
      <c r="DMR38" s="96"/>
      <c r="DMS38" s="96"/>
      <c r="DMT38" s="96"/>
      <c r="DMU38" s="97"/>
      <c r="DMV38" s="96"/>
      <c r="DMW38" s="96"/>
      <c r="DMX38" s="96"/>
      <c r="DMY38" s="96"/>
      <c r="DMZ38" s="101"/>
      <c r="DNA38" s="96"/>
      <c r="DNB38" s="100"/>
      <c r="DNC38" s="102"/>
      <c r="DND38" s="103"/>
      <c r="DNE38" s="96"/>
      <c r="DNF38" s="96"/>
      <c r="DNG38" s="96"/>
      <c r="DNH38" s="97"/>
      <c r="DNI38" s="98"/>
      <c r="DNJ38" s="104"/>
      <c r="DNK38" s="96"/>
      <c r="DNL38" s="99"/>
      <c r="DNM38" s="99"/>
      <c r="DNN38" s="99"/>
      <c r="DNO38" s="96"/>
      <c r="DNP38" s="96"/>
      <c r="DNQ38" s="96"/>
      <c r="DNR38" s="96"/>
      <c r="DNS38" s="97"/>
      <c r="DNT38" s="96"/>
      <c r="DNU38" s="96"/>
      <c r="DNV38" s="96"/>
      <c r="DNW38" s="96"/>
      <c r="DNX38" s="101"/>
      <c r="DNY38" s="96"/>
      <c r="DNZ38" s="100"/>
      <c r="DOA38" s="102"/>
      <c r="DOB38" s="103"/>
      <c r="DOC38" s="96"/>
      <c r="DOD38" s="96"/>
      <c r="DOE38" s="96"/>
      <c r="DOF38" s="97"/>
      <c r="DOG38" s="98"/>
      <c r="DOH38" s="104"/>
      <c r="DOI38" s="96"/>
      <c r="DOJ38" s="99"/>
      <c r="DOK38" s="99"/>
      <c r="DOL38" s="99"/>
      <c r="DOM38" s="96"/>
      <c r="DON38" s="96"/>
      <c r="DOO38" s="96"/>
      <c r="DOP38" s="96"/>
      <c r="DOQ38" s="97"/>
      <c r="DOR38" s="96"/>
      <c r="DOS38" s="96"/>
      <c r="DOT38" s="96"/>
      <c r="DOU38" s="96"/>
      <c r="DOV38" s="101"/>
      <c r="DOW38" s="96"/>
      <c r="DOX38" s="100"/>
      <c r="DOY38" s="102"/>
      <c r="DOZ38" s="103"/>
      <c r="DPA38" s="96"/>
      <c r="DPB38" s="96"/>
      <c r="DPC38" s="96"/>
      <c r="DPD38" s="97"/>
      <c r="DPE38" s="98"/>
      <c r="DPF38" s="104"/>
      <c r="DPG38" s="96"/>
      <c r="DPH38" s="99"/>
      <c r="DPI38" s="99"/>
      <c r="DPJ38" s="99"/>
      <c r="DPK38" s="96"/>
      <c r="DPL38" s="96"/>
      <c r="DPM38" s="96"/>
      <c r="DPN38" s="96"/>
      <c r="DPO38" s="97"/>
      <c r="DPP38" s="96"/>
      <c r="DPQ38" s="96"/>
      <c r="DPR38" s="96"/>
      <c r="DPS38" s="96"/>
      <c r="DPT38" s="101"/>
      <c r="DPU38" s="96"/>
      <c r="DPV38" s="100"/>
      <c r="DPW38" s="102"/>
      <c r="DPX38" s="103"/>
      <c r="DPY38" s="96"/>
      <c r="DPZ38" s="96"/>
      <c r="DQA38" s="96"/>
      <c r="DQB38" s="97"/>
      <c r="DQC38" s="98"/>
      <c r="DQD38" s="104"/>
      <c r="DQE38" s="96"/>
      <c r="DQF38" s="99"/>
      <c r="DQG38" s="99"/>
      <c r="DQH38" s="99"/>
      <c r="DQI38" s="96"/>
      <c r="DQJ38" s="96"/>
      <c r="DQK38" s="96"/>
      <c r="DQL38" s="96"/>
      <c r="DQM38" s="97"/>
      <c r="DQN38" s="96"/>
      <c r="DQO38" s="96"/>
      <c r="DQP38" s="96"/>
      <c r="DQQ38" s="96"/>
      <c r="DQR38" s="101"/>
      <c r="DQS38" s="96"/>
      <c r="DQT38" s="100"/>
      <c r="DQU38" s="102"/>
      <c r="DQV38" s="103"/>
      <c r="DQW38" s="96"/>
      <c r="DQX38" s="96"/>
      <c r="DQY38" s="96"/>
      <c r="DQZ38" s="97"/>
      <c r="DRA38" s="98"/>
      <c r="DRB38" s="104"/>
      <c r="DRC38" s="96"/>
      <c r="DRD38" s="99"/>
      <c r="DRE38" s="99"/>
      <c r="DRF38" s="99"/>
      <c r="DRG38" s="96"/>
      <c r="DRH38" s="96"/>
      <c r="DRI38" s="96"/>
      <c r="DRJ38" s="96"/>
      <c r="DRK38" s="97"/>
      <c r="DRL38" s="96"/>
      <c r="DRM38" s="96"/>
      <c r="DRN38" s="96"/>
      <c r="DRO38" s="96"/>
      <c r="DRP38" s="101"/>
      <c r="DRQ38" s="96"/>
      <c r="DRR38" s="100"/>
      <c r="DRS38" s="102"/>
      <c r="DRT38" s="103"/>
      <c r="DRU38" s="96"/>
      <c r="DRV38" s="96"/>
      <c r="DRW38" s="96"/>
      <c r="DRX38" s="97"/>
      <c r="DRY38" s="98"/>
      <c r="DRZ38" s="104"/>
      <c r="DSA38" s="96"/>
      <c r="DSB38" s="99"/>
      <c r="DSC38" s="99"/>
      <c r="DSD38" s="99"/>
      <c r="DSE38" s="96"/>
      <c r="DSF38" s="96"/>
      <c r="DSG38" s="96"/>
      <c r="DSH38" s="96"/>
      <c r="DSI38" s="97"/>
      <c r="DSJ38" s="96"/>
      <c r="DSK38" s="96"/>
      <c r="DSL38" s="96"/>
      <c r="DSM38" s="96"/>
      <c r="DSN38" s="101"/>
      <c r="DSO38" s="96"/>
      <c r="DSP38" s="100"/>
      <c r="DSQ38" s="102"/>
      <c r="DSR38" s="103"/>
      <c r="DSS38" s="96"/>
      <c r="DST38" s="96"/>
      <c r="DSU38" s="96"/>
      <c r="DSV38" s="97"/>
      <c r="DSW38" s="98"/>
      <c r="DSX38" s="104"/>
      <c r="DSY38" s="96"/>
      <c r="DSZ38" s="99"/>
      <c r="DTA38" s="99"/>
      <c r="DTB38" s="99"/>
      <c r="DTC38" s="96"/>
      <c r="DTD38" s="96"/>
      <c r="DTE38" s="96"/>
      <c r="DTF38" s="96"/>
      <c r="DTG38" s="97"/>
      <c r="DTH38" s="96"/>
      <c r="DTI38" s="96"/>
      <c r="DTJ38" s="96"/>
      <c r="DTK38" s="96"/>
      <c r="DTL38" s="101"/>
      <c r="DTM38" s="96"/>
      <c r="DTN38" s="100"/>
      <c r="DTO38" s="102"/>
      <c r="DTP38" s="103"/>
      <c r="DTQ38" s="96"/>
      <c r="DTR38" s="96"/>
      <c r="DTS38" s="96"/>
      <c r="DTT38" s="97"/>
      <c r="DTU38" s="98"/>
      <c r="DTV38" s="104"/>
      <c r="DTW38" s="96"/>
      <c r="DTX38" s="99"/>
      <c r="DTY38" s="99"/>
      <c r="DTZ38" s="99"/>
      <c r="DUA38" s="96"/>
      <c r="DUB38" s="96"/>
      <c r="DUC38" s="96"/>
      <c r="DUD38" s="96"/>
      <c r="DUE38" s="97"/>
      <c r="DUF38" s="96"/>
      <c r="DUG38" s="96"/>
      <c r="DUH38" s="96"/>
      <c r="DUI38" s="96"/>
      <c r="DUJ38" s="101"/>
      <c r="DUK38" s="96"/>
      <c r="DUL38" s="100"/>
      <c r="DUM38" s="102"/>
      <c r="DUN38" s="103"/>
      <c r="DUO38" s="96"/>
      <c r="DUP38" s="96"/>
      <c r="DUQ38" s="96"/>
      <c r="DUR38" s="97"/>
      <c r="DUS38" s="98"/>
      <c r="DUT38" s="104"/>
      <c r="DUU38" s="96"/>
      <c r="DUV38" s="99"/>
      <c r="DUW38" s="99"/>
      <c r="DUX38" s="99"/>
      <c r="DUY38" s="96"/>
      <c r="DUZ38" s="96"/>
      <c r="DVA38" s="96"/>
      <c r="DVB38" s="96"/>
      <c r="DVC38" s="97"/>
      <c r="DVD38" s="96"/>
      <c r="DVE38" s="96"/>
      <c r="DVF38" s="96"/>
      <c r="DVG38" s="96"/>
      <c r="DVH38" s="101"/>
      <c r="DVI38" s="96"/>
      <c r="DVJ38" s="100"/>
      <c r="DVK38" s="102"/>
      <c r="DVL38" s="103"/>
      <c r="DVM38" s="96"/>
      <c r="DVN38" s="96"/>
      <c r="DVO38" s="96"/>
      <c r="DVP38" s="97"/>
      <c r="DVQ38" s="98"/>
      <c r="DVR38" s="104"/>
      <c r="DVS38" s="96"/>
      <c r="DVT38" s="99"/>
      <c r="DVU38" s="99"/>
      <c r="DVV38" s="99"/>
      <c r="DVW38" s="96"/>
      <c r="DVX38" s="96"/>
      <c r="DVY38" s="96"/>
      <c r="DVZ38" s="96"/>
      <c r="DWA38" s="97"/>
      <c r="DWB38" s="96"/>
      <c r="DWC38" s="96"/>
      <c r="DWD38" s="96"/>
      <c r="DWE38" s="96"/>
      <c r="DWF38" s="101"/>
      <c r="DWG38" s="96"/>
      <c r="DWH38" s="100"/>
      <c r="DWI38" s="102"/>
      <c r="DWJ38" s="103"/>
      <c r="DWK38" s="96"/>
      <c r="DWL38" s="96"/>
      <c r="DWM38" s="96"/>
      <c r="DWN38" s="97"/>
      <c r="DWO38" s="98"/>
      <c r="DWP38" s="104"/>
      <c r="DWQ38" s="96"/>
      <c r="DWR38" s="99"/>
      <c r="DWS38" s="99"/>
      <c r="DWT38" s="99"/>
      <c r="DWU38" s="96"/>
      <c r="DWV38" s="96"/>
      <c r="DWW38" s="96"/>
      <c r="DWX38" s="96"/>
      <c r="DWY38" s="97"/>
      <c r="DWZ38" s="96"/>
      <c r="DXA38" s="96"/>
      <c r="DXB38" s="96"/>
      <c r="DXC38" s="96"/>
      <c r="DXD38" s="101"/>
      <c r="DXE38" s="96"/>
      <c r="DXF38" s="100"/>
      <c r="DXG38" s="102"/>
      <c r="DXH38" s="103"/>
      <c r="DXI38" s="96"/>
      <c r="DXJ38" s="96"/>
      <c r="DXK38" s="96"/>
      <c r="DXL38" s="97"/>
      <c r="DXM38" s="98"/>
      <c r="DXN38" s="104"/>
      <c r="DXO38" s="96"/>
      <c r="DXP38" s="99"/>
      <c r="DXQ38" s="99"/>
      <c r="DXR38" s="99"/>
      <c r="DXS38" s="96"/>
      <c r="DXT38" s="96"/>
      <c r="DXU38" s="96"/>
      <c r="DXV38" s="96"/>
      <c r="DXW38" s="97"/>
      <c r="DXX38" s="96"/>
      <c r="DXY38" s="96"/>
      <c r="DXZ38" s="96"/>
      <c r="DYA38" s="96"/>
      <c r="DYB38" s="101"/>
      <c r="DYC38" s="96"/>
      <c r="DYD38" s="100"/>
      <c r="DYE38" s="102"/>
      <c r="DYF38" s="103"/>
      <c r="DYG38" s="96"/>
      <c r="DYH38" s="96"/>
      <c r="DYI38" s="96"/>
      <c r="DYJ38" s="97"/>
      <c r="DYK38" s="98"/>
      <c r="DYL38" s="104"/>
      <c r="DYM38" s="96"/>
      <c r="DYN38" s="99"/>
      <c r="DYO38" s="99"/>
      <c r="DYP38" s="99"/>
      <c r="DYQ38" s="96"/>
      <c r="DYR38" s="96"/>
      <c r="DYS38" s="96"/>
      <c r="DYT38" s="96"/>
      <c r="DYU38" s="97"/>
      <c r="DYV38" s="96"/>
      <c r="DYW38" s="96"/>
      <c r="DYX38" s="96"/>
      <c r="DYY38" s="96"/>
      <c r="DYZ38" s="101"/>
      <c r="DZA38" s="96"/>
      <c r="DZB38" s="100"/>
      <c r="DZC38" s="102"/>
      <c r="DZD38" s="103"/>
      <c r="DZE38" s="96"/>
      <c r="DZF38" s="96"/>
      <c r="DZG38" s="96"/>
      <c r="DZH38" s="97"/>
      <c r="DZI38" s="98"/>
      <c r="DZJ38" s="104"/>
      <c r="DZK38" s="96"/>
      <c r="DZL38" s="99"/>
      <c r="DZM38" s="99"/>
      <c r="DZN38" s="99"/>
      <c r="DZO38" s="96"/>
      <c r="DZP38" s="96"/>
      <c r="DZQ38" s="96"/>
      <c r="DZR38" s="96"/>
      <c r="DZS38" s="97"/>
      <c r="DZT38" s="96"/>
      <c r="DZU38" s="96"/>
      <c r="DZV38" s="96"/>
      <c r="DZW38" s="96"/>
      <c r="DZX38" s="101"/>
      <c r="DZY38" s="96"/>
      <c r="DZZ38" s="100"/>
      <c r="EAA38" s="102"/>
      <c r="EAB38" s="103"/>
      <c r="EAC38" s="96"/>
      <c r="EAD38" s="96"/>
      <c r="EAE38" s="96"/>
      <c r="EAF38" s="97"/>
      <c r="EAG38" s="98"/>
      <c r="EAH38" s="104"/>
      <c r="EAI38" s="96"/>
      <c r="EAJ38" s="99"/>
      <c r="EAK38" s="99"/>
      <c r="EAL38" s="99"/>
      <c r="EAM38" s="96"/>
      <c r="EAN38" s="96"/>
      <c r="EAO38" s="96"/>
      <c r="EAP38" s="96"/>
      <c r="EAQ38" s="97"/>
      <c r="EAR38" s="96"/>
      <c r="EAS38" s="96"/>
      <c r="EAT38" s="96"/>
      <c r="EAU38" s="96"/>
      <c r="EAV38" s="101"/>
      <c r="EAW38" s="96"/>
      <c r="EAX38" s="100"/>
      <c r="EAY38" s="102"/>
      <c r="EAZ38" s="103"/>
      <c r="EBA38" s="96"/>
      <c r="EBB38" s="96"/>
      <c r="EBC38" s="96"/>
      <c r="EBD38" s="97"/>
      <c r="EBE38" s="98"/>
      <c r="EBF38" s="104"/>
      <c r="EBG38" s="96"/>
      <c r="EBH38" s="99"/>
      <c r="EBI38" s="99"/>
      <c r="EBJ38" s="99"/>
      <c r="EBK38" s="96"/>
      <c r="EBL38" s="96"/>
      <c r="EBM38" s="96"/>
      <c r="EBN38" s="96"/>
      <c r="EBO38" s="97"/>
      <c r="EBP38" s="96"/>
      <c r="EBQ38" s="96"/>
      <c r="EBR38" s="96"/>
      <c r="EBS38" s="96"/>
      <c r="EBT38" s="101"/>
      <c r="EBU38" s="96"/>
      <c r="EBV38" s="100"/>
      <c r="EBW38" s="102"/>
      <c r="EBX38" s="103"/>
      <c r="EBY38" s="96"/>
      <c r="EBZ38" s="96"/>
      <c r="ECA38" s="96"/>
      <c r="ECB38" s="97"/>
      <c r="ECC38" s="98"/>
      <c r="ECD38" s="104"/>
      <c r="ECE38" s="96"/>
      <c r="ECF38" s="99"/>
      <c r="ECG38" s="99"/>
      <c r="ECH38" s="99"/>
      <c r="ECI38" s="96"/>
      <c r="ECJ38" s="96"/>
      <c r="ECK38" s="96"/>
      <c r="ECL38" s="96"/>
      <c r="ECM38" s="97"/>
      <c r="ECN38" s="96"/>
      <c r="ECO38" s="96"/>
      <c r="ECP38" s="96"/>
      <c r="ECQ38" s="96"/>
      <c r="ECR38" s="101"/>
      <c r="ECS38" s="96"/>
      <c r="ECT38" s="100"/>
      <c r="ECU38" s="102"/>
      <c r="ECV38" s="103"/>
      <c r="ECW38" s="96"/>
      <c r="ECX38" s="96"/>
      <c r="ECY38" s="96"/>
      <c r="ECZ38" s="97"/>
      <c r="EDA38" s="98"/>
      <c r="EDB38" s="104"/>
      <c r="EDC38" s="96"/>
      <c r="EDD38" s="99"/>
      <c r="EDE38" s="99"/>
      <c r="EDF38" s="99"/>
      <c r="EDG38" s="96"/>
      <c r="EDH38" s="96"/>
      <c r="EDI38" s="96"/>
      <c r="EDJ38" s="96"/>
      <c r="EDK38" s="97"/>
      <c r="EDL38" s="96"/>
      <c r="EDM38" s="96"/>
      <c r="EDN38" s="96"/>
      <c r="EDO38" s="96"/>
      <c r="EDP38" s="101"/>
      <c r="EDQ38" s="96"/>
      <c r="EDR38" s="100"/>
      <c r="EDS38" s="102"/>
      <c r="EDT38" s="103"/>
      <c r="EDU38" s="96"/>
      <c r="EDV38" s="96"/>
      <c r="EDW38" s="96"/>
      <c r="EDX38" s="97"/>
      <c r="EDY38" s="98"/>
      <c r="EDZ38" s="104"/>
      <c r="EEA38" s="96"/>
      <c r="EEB38" s="99"/>
      <c r="EEC38" s="99"/>
      <c r="EED38" s="99"/>
      <c r="EEE38" s="96"/>
      <c r="EEF38" s="96"/>
      <c r="EEG38" s="96"/>
      <c r="EEH38" s="96"/>
      <c r="EEI38" s="97"/>
      <c r="EEJ38" s="96"/>
      <c r="EEK38" s="96"/>
      <c r="EEL38" s="96"/>
      <c r="EEM38" s="96"/>
      <c r="EEN38" s="101"/>
      <c r="EEO38" s="96"/>
      <c r="EEP38" s="100"/>
      <c r="EEQ38" s="102"/>
      <c r="EER38" s="103"/>
      <c r="EES38" s="96"/>
      <c r="EET38" s="96"/>
      <c r="EEU38" s="96"/>
      <c r="EEV38" s="97"/>
      <c r="EEW38" s="98"/>
      <c r="EEX38" s="104"/>
      <c r="EEY38" s="96"/>
      <c r="EEZ38" s="99"/>
      <c r="EFA38" s="99"/>
      <c r="EFB38" s="99"/>
      <c r="EFC38" s="96"/>
      <c r="EFD38" s="96"/>
      <c r="EFE38" s="96"/>
      <c r="EFF38" s="96"/>
      <c r="EFG38" s="97"/>
      <c r="EFH38" s="96"/>
      <c r="EFI38" s="96"/>
      <c r="EFJ38" s="96"/>
      <c r="EFK38" s="96"/>
      <c r="EFL38" s="101"/>
      <c r="EFM38" s="96"/>
      <c r="EFN38" s="100"/>
      <c r="EFO38" s="102"/>
      <c r="EFP38" s="103"/>
      <c r="EFQ38" s="96"/>
      <c r="EFR38" s="96"/>
      <c r="EFS38" s="96"/>
      <c r="EFT38" s="97"/>
      <c r="EFU38" s="98"/>
      <c r="EFV38" s="104"/>
      <c r="EFW38" s="96"/>
      <c r="EFX38" s="99"/>
      <c r="EFY38" s="99"/>
      <c r="EFZ38" s="99"/>
      <c r="EGA38" s="96"/>
      <c r="EGB38" s="96"/>
      <c r="EGC38" s="96"/>
      <c r="EGD38" s="96"/>
      <c r="EGE38" s="97"/>
      <c r="EGF38" s="96"/>
      <c r="EGG38" s="96"/>
      <c r="EGH38" s="96"/>
      <c r="EGI38" s="96"/>
      <c r="EGJ38" s="101"/>
      <c r="EGK38" s="96"/>
      <c r="EGL38" s="100"/>
      <c r="EGM38" s="102"/>
      <c r="EGN38" s="103"/>
      <c r="EGO38" s="96"/>
      <c r="EGP38" s="96"/>
      <c r="EGQ38" s="96"/>
      <c r="EGR38" s="97"/>
      <c r="EGS38" s="98"/>
      <c r="EGT38" s="104"/>
      <c r="EGU38" s="96"/>
      <c r="EGV38" s="99"/>
      <c r="EGW38" s="99"/>
      <c r="EGX38" s="99"/>
      <c r="EGY38" s="96"/>
      <c r="EGZ38" s="96"/>
      <c r="EHA38" s="96"/>
      <c r="EHB38" s="96"/>
      <c r="EHC38" s="97"/>
      <c r="EHD38" s="96"/>
      <c r="EHE38" s="96"/>
      <c r="EHF38" s="96"/>
      <c r="EHG38" s="96"/>
      <c r="EHH38" s="101"/>
      <c r="EHI38" s="96"/>
      <c r="EHJ38" s="100"/>
      <c r="EHK38" s="102"/>
      <c r="EHL38" s="103"/>
      <c r="EHM38" s="96"/>
      <c r="EHN38" s="96"/>
      <c r="EHO38" s="96"/>
      <c r="EHP38" s="97"/>
      <c r="EHQ38" s="98"/>
      <c r="EHR38" s="104"/>
      <c r="EHS38" s="96"/>
      <c r="EHT38" s="99"/>
      <c r="EHU38" s="99"/>
      <c r="EHV38" s="99"/>
      <c r="EHW38" s="96"/>
      <c r="EHX38" s="96"/>
      <c r="EHY38" s="96"/>
      <c r="EHZ38" s="96"/>
      <c r="EIA38" s="97"/>
      <c r="EIB38" s="96"/>
      <c r="EIC38" s="96"/>
      <c r="EID38" s="96"/>
      <c r="EIE38" s="96"/>
      <c r="EIF38" s="101"/>
      <c r="EIG38" s="96"/>
      <c r="EIH38" s="100"/>
      <c r="EII38" s="102"/>
      <c r="EIJ38" s="103"/>
      <c r="EIK38" s="96"/>
      <c r="EIL38" s="96"/>
      <c r="EIM38" s="96"/>
      <c r="EIN38" s="97"/>
      <c r="EIO38" s="98"/>
      <c r="EIP38" s="104"/>
      <c r="EIQ38" s="96"/>
      <c r="EIR38" s="99"/>
      <c r="EIS38" s="99"/>
      <c r="EIT38" s="99"/>
      <c r="EIU38" s="96"/>
      <c r="EIV38" s="96"/>
      <c r="EIW38" s="96"/>
      <c r="EIX38" s="96"/>
      <c r="EIY38" s="97"/>
      <c r="EIZ38" s="96"/>
      <c r="EJA38" s="96"/>
      <c r="EJB38" s="96"/>
      <c r="EJC38" s="96"/>
      <c r="EJD38" s="101"/>
      <c r="EJE38" s="96"/>
      <c r="EJF38" s="100"/>
      <c r="EJG38" s="102"/>
      <c r="EJH38" s="103"/>
      <c r="EJI38" s="96"/>
      <c r="EJJ38" s="96"/>
      <c r="EJK38" s="96"/>
      <c r="EJL38" s="97"/>
      <c r="EJM38" s="98"/>
      <c r="EJN38" s="104"/>
      <c r="EJO38" s="96"/>
      <c r="EJP38" s="99"/>
      <c r="EJQ38" s="99"/>
      <c r="EJR38" s="99"/>
      <c r="EJS38" s="96"/>
      <c r="EJT38" s="96"/>
      <c r="EJU38" s="96"/>
      <c r="EJV38" s="96"/>
      <c r="EJW38" s="97"/>
      <c r="EJX38" s="96"/>
      <c r="EJY38" s="96"/>
      <c r="EJZ38" s="96"/>
      <c r="EKA38" s="96"/>
      <c r="EKB38" s="101"/>
      <c r="EKC38" s="96"/>
      <c r="EKD38" s="100"/>
      <c r="EKE38" s="102"/>
      <c r="EKF38" s="103"/>
      <c r="EKG38" s="96"/>
      <c r="EKH38" s="96"/>
      <c r="EKI38" s="96"/>
      <c r="EKJ38" s="97"/>
      <c r="EKK38" s="98"/>
      <c r="EKL38" s="104"/>
      <c r="EKM38" s="96"/>
      <c r="EKN38" s="99"/>
      <c r="EKO38" s="99"/>
      <c r="EKP38" s="99"/>
      <c r="EKQ38" s="96"/>
      <c r="EKR38" s="96"/>
      <c r="EKS38" s="96"/>
      <c r="EKT38" s="96"/>
      <c r="EKU38" s="97"/>
      <c r="EKV38" s="96"/>
      <c r="EKW38" s="96"/>
      <c r="EKX38" s="96"/>
      <c r="EKY38" s="96"/>
      <c r="EKZ38" s="101"/>
      <c r="ELA38" s="96"/>
      <c r="ELB38" s="100"/>
      <c r="ELC38" s="102"/>
      <c r="ELD38" s="103"/>
      <c r="ELE38" s="96"/>
      <c r="ELF38" s="96"/>
      <c r="ELG38" s="96"/>
      <c r="ELH38" s="97"/>
      <c r="ELI38" s="98"/>
      <c r="ELJ38" s="104"/>
      <c r="ELK38" s="96"/>
      <c r="ELL38" s="99"/>
      <c r="ELM38" s="99"/>
      <c r="ELN38" s="99"/>
      <c r="ELO38" s="96"/>
      <c r="ELP38" s="96"/>
      <c r="ELQ38" s="96"/>
      <c r="ELR38" s="96"/>
      <c r="ELS38" s="97"/>
      <c r="ELT38" s="96"/>
      <c r="ELU38" s="96"/>
      <c r="ELV38" s="96"/>
      <c r="ELW38" s="96"/>
      <c r="ELX38" s="101"/>
      <c r="ELY38" s="96"/>
      <c r="ELZ38" s="100"/>
      <c r="EMA38" s="102"/>
      <c r="EMB38" s="103"/>
      <c r="EMC38" s="96"/>
      <c r="EMD38" s="96"/>
      <c r="EME38" s="96"/>
      <c r="EMF38" s="97"/>
      <c r="EMG38" s="98"/>
      <c r="EMH38" s="104"/>
      <c r="EMI38" s="96"/>
      <c r="EMJ38" s="99"/>
      <c r="EMK38" s="99"/>
      <c r="EML38" s="99"/>
      <c r="EMM38" s="96"/>
      <c r="EMN38" s="96"/>
      <c r="EMO38" s="96"/>
      <c r="EMP38" s="96"/>
      <c r="EMQ38" s="97"/>
      <c r="EMR38" s="96"/>
      <c r="EMS38" s="96"/>
      <c r="EMT38" s="96"/>
      <c r="EMU38" s="96"/>
      <c r="EMV38" s="101"/>
      <c r="EMW38" s="96"/>
      <c r="EMX38" s="100"/>
      <c r="EMY38" s="102"/>
      <c r="EMZ38" s="103"/>
      <c r="ENA38" s="96"/>
      <c r="ENB38" s="96"/>
      <c r="ENC38" s="96"/>
      <c r="END38" s="97"/>
      <c r="ENE38" s="98"/>
      <c r="ENF38" s="104"/>
      <c r="ENG38" s="96"/>
      <c r="ENH38" s="99"/>
      <c r="ENI38" s="99"/>
      <c r="ENJ38" s="99"/>
      <c r="ENK38" s="96"/>
      <c r="ENL38" s="96"/>
      <c r="ENM38" s="96"/>
      <c r="ENN38" s="96"/>
      <c r="ENO38" s="97"/>
      <c r="ENP38" s="96"/>
      <c r="ENQ38" s="96"/>
      <c r="ENR38" s="96"/>
      <c r="ENS38" s="96"/>
      <c r="ENT38" s="101"/>
      <c r="ENU38" s="96"/>
      <c r="ENV38" s="100"/>
      <c r="ENW38" s="102"/>
      <c r="ENX38" s="103"/>
      <c r="ENY38" s="96"/>
      <c r="ENZ38" s="96"/>
      <c r="EOA38" s="96"/>
      <c r="EOB38" s="97"/>
      <c r="EOC38" s="98"/>
      <c r="EOD38" s="104"/>
      <c r="EOE38" s="96"/>
      <c r="EOF38" s="99"/>
      <c r="EOG38" s="99"/>
      <c r="EOH38" s="99"/>
      <c r="EOI38" s="96"/>
      <c r="EOJ38" s="96"/>
      <c r="EOK38" s="96"/>
      <c r="EOL38" s="96"/>
      <c r="EOM38" s="97"/>
      <c r="EON38" s="96"/>
      <c r="EOO38" s="96"/>
      <c r="EOP38" s="96"/>
      <c r="EOQ38" s="96"/>
      <c r="EOR38" s="101"/>
      <c r="EOS38" s="96"/>
      <c r="EOT38" s="100"/>
      <c r="EOU38" s="102"/>
      <c r="EOV38" s="103"/>
      <c r="EOW38" s="96"/>
      <c r="EOX38" s="96"/>
      <c r="EOY38" s="96"/>
      <c r="EOZ38" s="97"/>
      <c r="EPA38" s="98"/>
      <c r="EPB38" s="104"/>
      <c r="EPC38" s="96"/>
      <c r="EPD38" s="99"/>
      <c r="EPE38" s="99"/>
      <c r="EPF38" s="99"/>
      <c r="EPG38" s="96"/>
      <c r="EPH38" s="96"/>
      <c r="EPI38" s="96"/>
      <c r="EPJ38" s="96"/>
      <c r="EPK38" s="97"/>
      <c r="EPL38" s="96"/>
      <c r="EPM38" s="96"/>
      <c r="EPN38" s="96"/>
      <c r="EPO38" s="96"/>
      <c r="EPP38" s="101"/>
      <c r="EPQ38" s="96"/>
      <c r="EPR38" s="100"/>
      <c r="EPS38" s="102"/>
      <c r="EPT38" s="103"/>
      <c r="EPU38" s="96"/>
      <c r="EPV38" s="96"/>
      <c r="EPW38" s="96"/>
      <c r="EPX38" s="97"/>
      <c r="EPY38" s="98"/>
      <c r="EPZ38" s="104"/>
      <c r="EQA38" s="96"/>
      <c r="EQB38" s="99"/>
      <c r="EQC38" s="99"/>
      <c r="EQD38" s="99"/>
      <c r="EQE38" s="96"/>
      <c r="EQF38" s="96"/>
      <c r="EQG38" s="96"/>
      <c r="EQH38" s="96"/>
      <c r="EQI38" s="97"/>
      <c r="EQJ38" s="96"/>
      <c r="EQK38" s="96"/>
      <c r="EQL38" s="96"/>
      <c r="EQM38" s="96"/>
      <c r="EQN38" s="101"/>
      <c r="EQO38" s="96"/>
      <c r="EQP38" s="100"/>
      <c r="EQQ38" s="102"/>
      <c r="EQR38" s="103"/>
      <c r="EQS38" s="96"/>
      <c r="EQT38" s="96"/>
      <c r="EQU38" s="96"/>
      <c r="EQV38" s="97"/>
      <c r="EQW38" s="98"/>
      <c r="EQX38" s="104"/>
      <c r="EQY38" s="96"/>
      <c r="EQZ38" s="99"/>
      <c r="ERA38" s="99"/>
      <c r="ERB38" s="99"/>
      <c r="ERC38" s="96"/>
      <c r="ERD38" s="96"/>
      <c r="ERE38" s="96"/>
      <c r="ERF38" s="96"/>
      <c r="ERG38" s="97"/>
      <c r="ERH38" s="96"/>
      <c r="ERI38" s="96"/>
      <c r="ERJ38" s="96"/>
      <c r="ERK38" s="96"/>
      <c r="ERL38" s="101"/>
      <c r="ERM38" s="96"/>
      <c r="ERN38" s="100"/>
      <c r="ERO38" s="102"/>
      <c r="ERP38" s="103"/>
      <c r="ERQ38" s="96"/>
      <c r="ERR38" s="96"/>
      <c r="ERS38" s="96"/>
      <c r="ERT38" s="97"/>
      <c r="ERU38" s="98"/>
      <c r="ERV38" s="104"/>
      <c r="ERW38" s="96"/>
      <c r="ERX38" s="99"/>
      <c r="ERY38" s="99"/>
      <c r="ERZ38" s="99"/>
      <c r="ESA38" s="96"/>
      <c r="ESB38" s="96"/>
      <c r="ESC38" s="96"/>
      <c r="ESD38" s="96"/>
      <c r="ESE38" s="97"/>
      <c r="ESF38" s="96"/>
      <c r="ESG38" s="96"/>
      <c r="ESH38" s="96"/>
      <c r="ESI38" s="96"/>
      <c r="ESJ38" s="101"/>
      <c r="ESK38" s="96"/>
      <c r="ESL38" s="100"/>
      <c r="ESM38" s="102"/>
      <c r="ESN38" s="103"/>
      <c r="ESO38" s="96"/>
      <c r="ESP38" s="96"/>
      <c r="ESQ38" s="96"/>
      <c r="ESR38" s="97"/>
      <c r="ESS38" s="98"/>
      <c r="EST38" s="104"/>
      <c r="ESU38" s="96"/>
      <c r="ESV38" s="99"/>
      <c r="ESW38" s="99"/>
      <c r="ESX38" s="99"/>
      <c r="ESY38" s="96"/>
      <c r="ESZ38" s="96"/>
      <c r="ETA38" s="96"/>
      <c r="ETB38" s="96"/>
      <c r="ETC38" s="97"/>
      <c r="ETD38" s="96"/>
      <c r="ETE38" s="96"/>
      <c r="ETF38" s="96"/>
      <c r="ETG38" s="96"/>
      <c r="ETH38" s="101"/>
      <c r="ETI38" s="96"/>
      <c r="ETJ38" s="100"/>
      <c r="ETK38" s="102"/>
      <c r="ETL38" s="103"/>
      <c r="ETM38" s="96"/>
      <c r="ETN38" s="96"/>
      <c r="ETO38" s="96"/>
      <c r="ETP38" s="97"/>
      <c r="ETQ38" s="98"/>
      <c r="ETR38" s="104"/>
      <c r="ETS38" s="96"/>
      <c r="ETT38" s="99"/>
      <c r="ETU38" s="99"/>
      <c r="ETV38" s="99"/>
      <c r="ETW38" s="96"/>
      <c r="ETX38" s="96"/>
      <c r="ETY38" s="96"/>
      <c r="ETZ38" s="96"/>
      <c r="EUA38" s="97"/>
      <c r="EUB38" s="96"/>
      <c r="EUC38" s="96"/>
      <c r="EUD38" s="96"/>
      <c r="EUE38" s="96"/>
      <c r="EUF38" s="101"/>
      <c r="EUG38" s="96"/>
      <c r="EUH38" s="100"/>
      <c r="EUI38" s="102"/>
      <c r="EUJ38" s="103"/>
      <c r="EUK38" s="96"/>
      <c r="EUL38" s="96"/>
      <c r="EUM38" s="96"/>
      <c r="EUN38" s="97"/>
      <c r="EUO38" s="98"/>
      <c r="EUP38" s="104"/>
      <c r="EUQ38" s="96"/>
      <c r="EUR38" s="99"/>
      <c r="EUS38" s="99"/>
      <c r="EUT38" s="99"/>
      <c r="EUU38" s="96"/>
      <c r="EUV38" s="96"/>
      <c r="EUW38" s="96"/>
      <c r="EUX38" s="96"/>
      <c r="EUY38" s="97"/>
      <c r="EUZ38" s="96"/>
      <c r="EVA38" s="96"/>
      <c r="EVB38" s="96"/>
      <c r="EVC38" s="96"/>
      <c r="EVD38" s="101"/>
      <c r="EVE38" s="96"/>
      <c r="EVF38" s="100"/>
      <c r="EVG38" s="102"/>
      <c r="EVH38" s="103"/>
      <c r="EVI38" s="96"/>
      <c r="EVJ38" s="96"/>
      <c r="EVK38" s="96"/>
      <c r="EVL38" s="97"/>
      <c r="EVM38" s="98"/>
      <c r="EVN38" s="104"/>
      <c r="EVO38" s="96"/>
      <c r="EVP38" s="99"/>
      <c r="EVQ38" s="99"/>
      <c r="EVR38" s="99"/>
      <c r="EVS38" s="96"/>
      <c r="EVT38" s="96"/>
      <c r="EVU38" s="96"/>
      <c r="EVV38" s="96"/>
      <c r="EVW38" s="97"/>
      <c r="EVX38" s="96"/>
      <c r="EVY38" s="96"/>
      <c r="EVZ38" s="96"/>
      <c r="EWA38" s="96"/>
      <c r="EWB38" s="101"/>
      <c r="EWC38" s="96"/>
      <c r="EWD38" s="100"/>
      <c r="EWE38" s="102"/>
      <c r="EWF38" s="103"/>
      <c r="EWG38" s="96"/>
      <c r="EWH38" s="96"/>
      <c r="EWI38" s="96"/>
      <c r="EWJ38" s="97"/>
      <c r="EWK38" s="98"/>
      <c r="EWL38" s="104"/>
      <c r="EWM38" s="96"/>
      <c r="EWN38" s="99"/>
      <c r="EWO38" s="99"/>
      <c r="EWP38" s="99"/>
      <c r="EWQ38" s="96"/>
      <c r="EWR38" s="96"/>
      <c r="EWS38" s="96"/>
      <c r="EWT38" s="96"/>
      <c r="EWU38" s="97"/>
      <c r="EWV38" s="96"/>
      <c r="EWW38" s="96"/>
      <c r="EWX38" s="96"/>
      <c r="EWY38" s="96"/>
      <c r="EWZ38" s="101"/>
      <c r="EXA38" s="96"/>
      <c r="EXB38" s="100"/>
      <c r="EXC38" s="102"/>
      <c r="EXD38" s="103"/>
      <c r="EXE38" s="96"/>
      <c r="EXF38" s="96"/>
      <c r="EXG38" s="96"/>
      <c r="EXH38" s="97"/>
      <c r="EXI38" s="98"/>
      <c r="EXJ38" s="104"/>
      <c r="EXK38" s="96"/>
      <c r="EXL38" s="99"/>
      <c r="EXM38" s="99"/>
      <c r="EXN38" s="99"/>
      <c r="EXO38" s="96"/>
      <c r="EXP38" s="96"/>
      <c r="EXQ38" s="96"/>
      <c r="EXR38" s="96"/>
      <c r="EXS38" s="97"/>
      <c r="EXT38" s="96"/>
      <c r="EXU38" s="96"/>
      <c r="EXV38" s="96"/>
      <c r="EXW38" s="96"/>
      <c r="EXX38" s="101"/>
      <c r="EXY38" s="96"/>
      <c r="EXZ38" s="100"/>
      <c r="EYA38" s="102"/>
      <c r="EYB38" s="103"/>
      <c r="EYC38" s="96"/>
      <c r="EYD38" s="96"/>
      <c r="EYE38" s="96"/>
      <c r="EYF38" s="97"/>
      <c r="EYG38" s="98"/>
      <c r="EYH38" s="104"/>
      <c r="EYI38" s="96"/>
      <c r="EYJ38" s="99"/>
      <c r="EYK38" s="99"/>
      <c r="EYL38" s="99"/>
      <c r="EYM38" s="96"/>
      <c r="EYN38" s="96"/>
      <c r="EYO38" s="96"/>
      <c r="EYP38" s="96"/>
      <c r="EYQ38" s="97"/>
      <c r="EYR38" s="96"/>
      <c r="EYS38" s="96"/>
      <c r="EYT38" s="96"/>
      <c r="EYU38" s="96"/>
      <c r="EYV38" s="101"/>
      <c r="EYW38" s="96"/>
      <c r="EYX38" s="100"/>
      <c r="EYY38" s="102"/>
      <c r="EYZ38" s="103"/>
      <c r="EZA38" s="96"/>
      <c r="EZB38" s="96"/>
      <c r="EZC38" s="96"/>
      <c r="EZD38" s="97"/>
      <c r="EZE38" s="98"/>
      <c r="EZF38" s="104"/>
      <c r="EZG38" s="96"/>
      <c r="EZH38" s="99"/>
      <c r="EZI38" s="99"/>
      <c r="EZJ38" s="99"/>
      <c r="EZK38" s="96"/>
      <c r="EZL38" s="96"/>
      <c r="EZM38" s="96"/>
      <c r="EZN38" s="96"/>
      <c r="EZO38" s="97"/>
      <c r="EZP38" s="96"/>
      <c r="EZQ38" s="96"/>
      <c r="EZR38" s="96"/>
      <c r="EZS38" s="96"/>
      <c r="EZT38" s="101"/>
      <c r="EZU38" s="96"/>
      <c r="EZV38" s="100"/>
      <c r="EZW38" s="102"/>
      <c r="EZX38" s="103"/>
      <c r="EZY38" s="96"/>
      <c r="EZZ38" s="96"/>
      <c r="FAA38" s="96"/>
      <c r="FAB38" s="97"/>
      <c r="FAC38" s="98"/>
      <c r="FAD38" s="104"/>
      <c r="FAE38" s="96"/>
      <c r="FAF38" s="99"/>
      <c r="FAG38" s="99"/>
      <c r="FAH38" s="99"/>
      <c r="FAI38" s="96"/>
      <c r="FAJ38" s="96"/>
      <c r="FAK38" s="96"/>
      <c r="FAL38" s="96"/>
      <c r="FAM38" s="97"/>
      <c r="FAN38" s="96"/>
      <c r="FAO38" s="96"/>
      <c r="FAP38" s="96"/>
      <c r="FAQ38" s="96"/>
      <c r="FAR38" s="101"/>
      <c r="FAS38" s="96"/>
      <c r="FAT38" s="100"/>
      <c r="FAU38" s="102"/>
      <c r="FAV38" s="103"/>
      <c r="FAW38" s="96"/>
      <c r="FAX38" s="96"/>
      <c r="FAY38" s="96"/>
      <c r="FAZ38" s="97"/>
      <c r="FBA38" s="98"/>
      <c r="FBB38" s="104"/>
      <c r="FBC38" s="96"/>
      <c r="FBD38" s="99"/>
      <c r="FBE38" s="99"/>
      <c r="FBF38" s="99"/>
      <c r="FBG38" s="96"/>
      <c r="FBH38" s="96"/>
      <c r="FBI38" s="96"/>
      <c r="FBJ38" s="96"/>
      <c r="FBK38" s="97"/>
      <c r="FBL38" s="96"/>
      <c r="FBM38" s="96"/>
      <c r="FBN38" s="96"/>
      <c r="FBO38" s="96"/>
      <c r="FBP38" s="101"/>
      <c r="FBQ38" s="96"/>
      <c r="FBR38" s="100"/>
      <c r="FBS38" s="102"/>
      <c r="FBT38" s="103"/>
      <c r="FBU38" s="96"/>
      <c r="FBV38" s="96"/>
      <c r="FBW38" s="96"/>
      <c r="FBX38" s="97"/>
      <c r="FBY38" s="98"/>
      <c r="FBZ38" s="104"/>
      <c r="FCA38" s="96"/>
      <c r="FCB38" s="99"/>
      <c r="FCC38" s="99"/>
      <c r="FCD38" s="99"/>
      <c r="FCE38" s="96"/>
      <c r="FCF38" s="96"/>
      <c r="FCG38" s="96"/>
      <c r="FCH38" s="96"/>
      <c r="FCI38" s="97"/>
      <c r="FCJ38" s="96"/>
      <c r="FCK38" s="96"/>
      <c r="FCL38" s="96"/>
      <c r="FCM38" s="96"/>
      <c r="FCN38" s="101"/>
      <c r="FCO38" s="96"/>
      <c r="FCP38" s="100"/>
      <c r="FCQ38" s="102"/>
      <c r="FCR38" s="103"/>
      <c r="FCS38" s="96"/>
      <c r="FCT38" s="96"/>
      <c r="FCU38" s="96"/>
      <c r="FCV38" s="97"/>
      <c r="FCW38" s="98"/>
      <c r="FCX38" s="104"/>
      <c r="FCY38" s="96"/>
      <c r="FCZ38" s="99"/>
      <c r="FDA38" s="99"/>
      <c r="FDB38" s="99"/>
      <c r="FDC38" s="96"/>
      <c r="FDD38" s="96"/>
      <c r="FDE38" s="96"/>
      <c r="FDF38" s="96"/>
      <c r="FDG38" s="97"/>
      <c r="FDH38" s="96"/>
      <c r="FDI38" s="96"/>
      <c r="FDJ38" s="96"/>
      <c r="FDK38" s="96"/>
      <c r="FDL38" s="101"/>
      <c r="FDM38" s="96"/>
      <c r="FDN38" s="100"/>
      <c r="FDO38" s="102"/>
      <c r="FDP38" s="103"/>
      <c r="FDQ38" s="96"/>
      <c r="FDR38" s="96"/>
      <c r="FDS38" s="96"/>
      <c r="FDT38" s="97"/>
      <c r="FDU38" s="98"/>
      <c r="FDV38" s="104"/>
      <c r="FDW38" s="96"/>
      <c r="FDX38" s="99"/>
      <c r="FDY38" s="99"/>
      <c r="FDZ38" s="99"/>
      <c r="FEA38" s="96"/>
      <c r="FEB38" s="96"/>
      <c r="FEC38" s="96"/>
      <c r="FED38" s="96"/>
      <c r="FEE38" s="97"/>
      <c r="FEF38" s="96"/>
      <c r="FEG38" s="96"/>
      <c r="FEH38" s="96"/>
      <c r="FEI38" s="96"/>
      <c r="FEJ38" s="101"/>
      <c r="FEK38" s="96"/>
      <c r="FEL38" s="100"/>
      <c r="FEM38" s="102"/>
      <c r="FEN38" s="103"/>
      <c r="FEO38" s="96"/>
      <c r="FEP38" s="96"/>
      <c r="FEQ38" s="96"/>
      <c r="FER38" s="97"/>
      <c r="FES38" s="98"/>
      <c r="FET38" s="104"/>
      <c r="FEU38" s="96"/>
      <c r="FEV38" s="99"/>
      <c r="FEW38" s="99"/>
      <c r="FEX38" s="99"/>
      <c r="FEY38" s="96"/>
      <c r="FEZ38" s="96"/>
      <c r="FFA38" s="96"/>
      <c r="FFB38" s="96"/>
      <c r="FFC38" s="97"/>
      <c r="FFD38" s="96"/>
      <c r="FFE38" s="96"/>
      <c r="FFF38" s="96"/>
      <c r="FFG38" s="96"/>
      <c r="FFH38" s="101"/>
      <c r="FFI38" s="96"/>
      <c r="FFJ38" s="100"/>
      <c r="FFK38" s="102"/>
      <c r="FFL38" s="103"/>
      <c r="FFM38" s="96"/>
      <c r="FFN38" s="96"/>
      <c r="FFO38" s="96"/>
      <c r="FFP38" s="97"/>
      <c r="FFQ38" s="98"/>
      <c r="FFR38" s="104"/>
      <c r="FFS38" s="96"/>
      <c r="FFT38" s="99"/>
      <c r="FFU38" s="99"/>
      <c r="FFV38" s="99"/>
      <c r="FFW38" s="96"/>
      <c r="FFX38" s="96"/>
      <c r="FFY38" s="96"/>
      <c r="FFZ38" s="96"/>
      <c r="FGA38" s="97"/>
      <c r="FGB38" s="96"/>
      <c r="FGC38" s="96"/>
      <c r="FGD38" s="96"/>
      <c r="FGE38" s="96"/>
      <c r="FGF38" s="101"/>
      <c r="FGG38" s="96"/>
      <c r="FGH38" s="100"/>
      <c r="FGI38" s="102"/>
      <c r="FGJ38" s="103"/>
      <c r="FGK38" s="96"/>
      <c r="FGL38" s="96"/>
      <c r="FGM38" s="96"/>
      <c r="FGN38" s="97"/>
      <c r="FGO38" s="98"/>
      <c r="FGP38" s="104"/>
      <c r="FGQ38" s="96"/>
      <c r="FGR38" s="99"/>
      <c r="FGS38" s="99"/>
      <c r="FGT38" s="99"/>
      <c r="FGU38" s="96"/>
      <c r="FGV38" s="96"/>
      <c r="FGW38" s="96"/>
      <c r="FGX38" s="96"/>
      <c r="FGY38" s="97"/>
      <c r="FGZ38" s="96"/>
      <c r="FHA38" s="96"/>
      <c r="FHB38" s="96"/>
      <c r="FHC38" s="96"/>
      <c r="FHD38" s="101"/>
      <c r="FHE38" s="96"/>
      <c r="FHF38" s="100"/>
      <c r="FHG38" s="102"/>
      <c r="FHH38" s="103"/>
      <c r="FHI38" s="96"/>
      <c r="FHJ38" s="96"/>
      <c r="FHK38" s="96"/>
      <c r="FHL38" s="97"/>
      <c r="FHM38" s="98"/>
      <c r="FHN38" s="104"/>
      <c r="FHO38" s="96"/>
      <c r="FHP38" s="99"/>
      <c r="FHQ38" s="99"/>
      <c r="FHR38" s="99"/>
      <c r="FHS38" s="96"/>
      <c r="FHT38" s="96"/>
      <c r="FHU38" s="96"/>
      <c r="FHV38" s="96"/>
      <c r="FHW38" s="97"/>
      <c r="FHX38" s="96"/>
      <c r="FHY38" s="96"/>
      <c r="FHZ38" s="96"/>
      <c r="FIA38" s="96"/>
      <c r="FIB38" s="101"/>
      <c r="FIC38" s="96"/>
      <c r="FID38" s="100"/>
      <c r="FIE38" s="102"/>
      <c r="FIF38" s="103"/>
      <c r="FIG38" s="96"/>
      <c r="FIH38" s="96"/>
      <c r="FII38" s="96"/>
      <c r="FIJ38" s="97"/>
      <c r="FIK38" s="98"/>
      <c r="FIL38" s="104"/>
      <c r="FIM38" s="96"/>
      <c r="FIN38" s="99"/>
      <c r="FIO38" s="99"/>
      <c r="FIP38" s="99"/>
      <c r="FIQ38" s="96"/>
      <c r="FIR38" s="96"/>
      <c r="FIS38" s="96"/>
      <c r="FIT38" s="96"/>
      <c r="FIU38" s="97"/>
      <c r="FIV38" s="96"/>
      <c r="FIW38" s="96"/>
      <c r="FIX38" s="96"/>
      <c r="FIY38" s="96"/>
      <c r="FIZ38" s="101"/>
      <c r="FJA38" s="96"/>
      <c r="FJB38" s="100"/>
      <c r="FJC38" s="102"/>
      <c r="FJD38" s="103"/>
      <c r="FJE38" s="96"/>
      <c r="FJF38" s="96"/>
      <c r="FJG38" s="96"/>
      <c r="FJH38" s="97"/>
      <c r="FJI38" s="98"/>
      <c r="FJJ38" s="104"/>
      <c r="FJK38" s="96"/>
      <c r="FJL38" s="99"/>
      <c r="FJM38" s="99"/>
      <c r="FJN38" s="99"/>
      <c r="FJO38" s="96"/>
      <c r="FJP38" s="96"/>
      <c r="FJQ38" s="96"/>
      <c r="FJR38" s="96"/>
      <c r="FJS38" s="97"/>
      <c r="FJT38" s="96"/>
      <c r="FJU38" s="96"/>
      <c r="FJV38" s="96"/>
      <c r="FJW38" s="96"/>
      <c r="FJX38" s="101"/>
      <c r="FJY38" s="96"/>
      <c r="FJZ38" s="100"/>
      <c r="FKA38" s="102"/>
      <c r="FKB38" s="103"/>
      <c r="FKC38" s="96"/>
      <c r="FKD38" s="96"/>
      <c r="FKE38" s="96"/>
      <c r="FKF38" s="97"/>
      <c r="FKG38" s="98"/>
      <c r="FKH38" s="104"/>
      <c r="FKI38" s="96"/>
      <c r="FKJ38" s="99"/>
      <c r="FKK38" s="99"/>
      <c r="FKL38" s="99"/>
      <c r="FKM38" s="96"/>
      <c r="FKN38" s="96"/>
      <c r="FKO38" s="96"/>
      <c r="FKP38" s="96"/>
      <c r="FKQ38" s="97"/>
      <c r="FKR38" s="96"/>
      <c r="FKS38" s="96"/>
      <c r="FKT38" s="96"/>
      <c r="FKU38" s="96"/>
      <c r="FKV38" s="101"/>
      <c r="FKW38" s="96"/>
      <c r="FKX38" s="100"/>
      <c r="FKY38" s="102"/>
      <c r="FKZ38" s="103"/>
      <c r="FLA38" s="96"/>
      <c r="FLB38" s="96"/>
      <c r="FLC38" s="96"/>
      <c r="FLD38" s="97"/>
      <c r="FLE38" s="98"/>
      <c r="FLF38" s="104"/>
      <c r="FLG38" s="96"/>
      <c r="FLH38" s="99"/>
      <c r="FLI38" s="99"/>
      <c r="FLJ38" s="99"/>
      <c r="FLK38" s="96"/>
      <c r="FLL38" s="96"/>
      <c r="FLM38" s="96"/>
      <c r="FLN38" s="96"/>
      <c r="FLO38" s="97"/>
      <c r="FLP38" s="96"/>
      <c r="FLQ38" s="96"/>
      <c r="FLR38" s="96"/>
      <c r="FLS38" s="96"/>
      <c r="FLT38" s="101"/>
      <c r="FLU38" s="96"/>
      <c r="FLV38" s="100"/>
      <c r="FLW38" s="102"/>
      <c r="FLX38" s="103"/>
      <c r="FLY38" s="96"/>
      <c r="FLZ38" s="96"/>
      <c r="FMA38" s="96"/>
      <c r="FMB38" s="97"/>
      <c r="FMC38" s="98"/>
      <c r="FMD38" s="104"/>
      <c r="FME38" s="96"/>
      <c r="FMF38" s="99"/>
      <c r="FMG38" s="99"/>
      <c r="FMH38" s="99"/>
      <c r="FMI38" s="96"/>
      <c r="FMJ38" s="96"/>
      <c r="FMK38" s="96"/>
      <c r="FML38" s="96"/>
      <c r="FMM38" s="97"/>
      <c r="FMN38" s="96"/>
      <c r="FMO38" s="96"/>
      <c r="FMP38" s="96"/>
      <c r="FMQ38" s="96"/>
      <c r="FMR38" s="101"/>
      <c r="FMS38" s="96"/>
      <c r="FMT38" s="100"/>
      <c r="FMU38" s="102"/>
      <c r="FMV38" s="103"/>
      <c r="FMW38" s="96"/>
      <c r="FMX38" s="96"/>
      <c r="FMY38" s="96"/>
      <c r="FMZ38" s="97"/>
      <c r="FNA38" s="98"/>
      <c r="FNB38" s="104"/>
      <c r="FNC38" s="96"/>
      <c r="FND38" s="99"/>
      <c r="FNE38" s="99"/>
      <c r="FNF38" s="99"/>
      <c r="FNG38" s="96"/>
      <c r="FNH38" s="96"/>
      <c r="FNI38" s="96"/>
      <c r="FNJ38" s="96"/>
      <c r="FNK38" s="97"/>
      <c r="FNL38" s="96"/>
      <c r="FNM38" s="96"/>
      <c r="FNN38" s="96"/>
      <c r="FNO38" s="96"/>
      <c r="FNP38" s="101"/>
      <c r="FNQ38" s="96"/>
      <c r="FNR38" s="100"/>
      <c r="FNS38" s="102"/>
      <c r="FNT38" s="103"/>
      <c r="FNU38" s="96"/>
      <c r="FNV38" s="96"/>
      <c r="FNW38" s="96"/>
      <c r="FNX38" s="97"/>
      <c r="FNY38" s="98"/>
      <c r="FNZ38" s="104"/>
      <c r="FOA38" s="96"/>
      <c r="FOB38" s="99"/>
      <c r="FOC38" s="99"/>
      <c r="FOD38" s="99"/>
      <c r="FOE38" s="96"/>
      <c r="FOF38" s="96"/>
      <c r="FOG38" s="96"/>
      <c r="FOH38" s="96"/>
      <c r="FOI38" s="97"/>
      <c r="FOJ38" s="96"/>
      <c r="FOK38" s="96"/>
      <c r="FOL38" s="96"/>
      <c r="FOM38" s="96"/>
      <c r="FON38" s="101"/>
      <c r="FOO38" s="96"/>
      <c r="FOP38" s="100"/>
      <c r="FOQ38" s="102"/>
      <c r="FOR38" s="103"/>
      <c r="FOS38" s="96"/>
      <c r="FOT38" s="96"/>
      <c r="FOU38" s="96"/>
      <c r="FOV38" s="97"/>
      <c r="FOW38" s="98"/>
      <c r="FOX38" s="104"/>
      <c r="FOY38" s="96"/>
      <c r="FOZ38" s="99"/>
      <c r="FPA38" s="99"/>
      <c r="FPB38" s="99"/>
      <c r="FPC38" s="96"/>
      <c r="FPD38" s="96"/>
      <c r="FPE38" s="96"/>
      <c r="FPF38" s="96"/>
      <c r="FPG38" s="97"/>
      <c r="FPH38" s="96"/>
      <c r="FPI38" s="96"/>
      <c r="FPJ38" s="96"/>
      <c r="FPK38" s="96"/>
      <c r="FPL38" s="101"/>
      <c r="FPM38" s="96"/>
      <c r="FPN38" s="100"/>
      <c r="FPO38" s="102"/>
      <c r="FPP38" s="103"/>
      <c r="FPQ38" s="96"/>
      <c r="FPR38" s="96"/>
      <c r="FPS38" s="96"/>
      <c r="FPT38" s="97"/>
      <c r="FPU38" s="98"/>
      <c r="FPV38" s="104"/>
      <c r="FPW38" s="96"/>
      <c r="FPX38" s="99"/>
      <c r="FPY38" s="99"/>
      <c r="FPZ38" s="99"/>
      <c r="FQA38" s="96"/>
      <c r="FQB38" s="96"/>
      <c r="FQC38" s="96"/>
      <c r="FQD38" s="96"/>
      <c r="FQE38" s="97"/>
      <c r="FQF38" s="96"/>
      <c r="FQG38" s="96"/>
      <c r="FQH38" s="96"/>
      <c r="FQI38" s="96"/>
      <c r="FQJ38" s="101"/>
      <c r="FQK38" s="96"/>
      <c r="FQL38" s="100"/>
      <c r="FQM38" s="102"/>
      <c r="FQN38" s="103"/>
      <c r="FQO38" s="96"/>
      <c r="FQP38" s="96"/>
      <c r="FQQ38" s="96"/>
      <c r="FQR38" s="97"/>
      <c r="FQS38" s="98"/>
      <c r="FQT38" s="104"/>
      <c r="FQU38" s="96"/>
      <c r="FQV38" s="99"/>
      <c r="FQW38" s="99"/>
      <c r="FQX38" s="99"/>
      <c r="FQY38" s="96"/>
      <c r="FQZ38" s="96"/>
      <c r="FRA38" s="96"/>
      <c r="FRB38" s="96"/>
      <c r="FRC38" s="97"/>
      <c r="FRD38" s="96"/>
      <c r="FRE38" s="96"/>
      <c r="FRF38" s="96"/>
      <c r="FRG38" s="96"/>
      <c r="FRH38" s="101"/>
      <c r="FRI38" s="96"/>
      <c r="FRJ38" s="100"/>
      <c r="FRK38" s="102"/>
      <c r="FRL38" s="103"/>
      <c r="FRM38" s="96"/>
      <c r="FRN38" s="96"/>
      <c r="FRO38" s="96"/>
      <c r="FRP38" s="97"/>
      <c r="FRQ38" s="98"/>
      <c r="FRR38" s="104"/>
      <c r="FRS38" s="96"/>
      <c r="FRT38" s="99"/>
      <c r="FRU38" s="99"/>
      <c r="FRV38" s="99"/>
      <c r="FRW38" s="96"/>
      <c r="FRX38" s="96"/>
      <c r="FRY38" s="96"/>
      <c r="FRZ38" s="96"/>
      <c r="FSA38" s="97"/>
      <c r="FSB38" s="96"/>
      <c r="FSC38" s="96"/>
      <c r="FSD38" s="96"/>
      <c r="FSE38" s="96"/>
      <c r="FSF38" s="101"/>
      <c r="FSG38" s="96"/>
      <c r="FSH38" s="100"/>
      <c r="FSI38" s="102"/>
      <c r="FSJ38" s="103"/>
      <c r="FSK38" s="96"/>
      <c r="FSL38" s="96"/>
      <c r="FSM38" s="96"/>
      <c r="FSN38" s="97"/>
      <c r="FSO38" s="98"/>
      <c r="FSP38" s="104"/>
      <c r="FSQ38" s="96"/>
      <c r="FSR38" s="99"/>
      <c r="FSS38" s="99"/>
      <c r="FST38" s="99"/>
      <c r="FSU38" s="96"/>
      <c r="FSV38" s="96"/>
      <c r="FSW38" s="96"/>
      <c r="FSX38" s="96"/>
      <c r="FSY38" s="97"/>
      <c r="FSZ38" s="96"/>
      <c r="FTA38" s="96"/>
      <c r="FTB38" s="96"/>
      <c r="FTC38" s="96"/>
      <c r="FTD38" s="101"/>
      <c r="FTE38" s="96"/>
      <c r="FTF38" s="100"/>
      <c r="FTG38" s="102"/>
      <c r="FTH38" s="103"/>
      <c r="FTI38" s="96"/>
      <c r="FTJ38" s="96"/>
      <c r="FTK38" s="96"/>
      <c r="FTL38" s="97"/>
      <c r="FTM38" s="98"/>
      <c r="FTN38" s="104"/>
      <c r="FTO38" s="96"/>
      <c r="FTP38" s="99"/>
      <c r="FTQ38" s="99"/>
      <c r="FTR38" s="99"/>
      <c r="FTS38" s="96"/>
      <c r="FTT38" s="96"/>
      <c r="FTU38" s="96"/>
      <c r="FTV38" s="96"/>
      <c r="FTW38" s="97"/>
      <c r="FTX38" s="96"/>
      <c r="FTY38" s="96"/>
      <c r="FTZ38" s="96"/>
      <c r="FUA38" s="96"/>
      <c r="FUB38" s="101"/>
      <c r="FUC38" s="96"/>
      <c r="FUD38" s="100"/>
      <c r="FUE38" s="102"/>
      <c r="FUF38" s="103"/>
      <c r="FUG38" s="96"/>
      <c r="FUH38" s="96"/>
      <c r="FUI38" s="96"/>
      <c r="FUJ38" s="97"/>
      <c r="FUK38" s="98"/>
      <c r="FUL38" s="104"/>
      <c r="FUM38" s="96"/>
      <c r="FUN38" s="99"/>
      <c r="FUO38" s="99"/>
      <c r="FUP38" s="99"/>
      <c r="FUQ38" s="96"/>
      <c r="FUR38" s="96"/>
      <c r="FUS38" s="96"/>
      <c r="FUT38" s="96"/>
      <c r="FUU38" s="97"/>
      <c r="FUV38" s="96"/>
      <c r="FUW38" s="96"/>
      <c r="FUX38" s="96"/>
      <c r="FUY38" s="96"/>
      <c r="FUZ38" s="101"/>
      <c r="FVA38" s="96"/>
      <c r="FVB38" s="100"/>
      <c r="FVC38" s="102"/>
      <c r="FVD38" s="103"/>
      <c r="FVE38" s="96"/>
      <c r="FVF38" s="96"/>
      <c r="FVG38" s="96"/>
      <c r="FVH38" s="97"/>
      <c r="FVI38" s="98"/>
      <c r="FVJ38" s="104"/>
      <c r="FVK38" s="96"/>
      <c r="FVL38" s="99"/>
      <c r="FVM38" s="99"/>
      <c r="FVN38" s="99"/>
      <c r="FVO38" s="96"/>
      <c r="FVP38" s="96"/>
      <c r="FVQ38" s="96"/>
      <c r="FVR38" s="96"/>
      <c r="FVS38" s="97"/>
      <c r="FVT38" s="96"/>
      <c r="FVU38" s="96"/>
      <c r="FVV38" s="96"/>
      <c r="FVW38" s="96"/>
      <c r="FVX38" s="101"/>
      <c r="FVY38" s="96"/>
      <c r="FVZ38" s="100"/>
      <c r="FWA38" s="102"/>
      <c r="FWB38" s="103"/>
      <c r="FWC38" s="96"/>
      <c r="FWD38" s="96"/>
      <c r="FWE38" s="96"/>
      <c r="FWF38" s="97"/>
      <c r="FWG38" s="98"/>
      <c r="FWH38" s="104"/>
      <c r="FWI38" s="96"/>
      <c r="FWJ38" s="99"/>
      <c r="FWK38" s="99"/>
      <c r="FWL38" s="99"/>
      <c r="FWM38" s="96"/>
      <c r="FWN38" s="96"/>
      <c r="FWO38" s="96"/>
      <c r="FWP38" s="96"/>
      <c r="FWQ38" s="97"/>
      <c r="FWR38" s="96"/>
      <c r="FWS38" s="96"/>
      <c r="FWT38" s="96"/>
      <c r="FWU38" s="96"/>
      <c r="FWV38" s="101"/>
      <c r="FWW38" s="96"/>
      <c r="FWX38" s="100"/>
      <c r="FWY38" s="102"/>
      <c r="FWZ38" s="103"/>
      <c r="FXA38" s="96"/>
      <c r="FXB38" s="96"/>
      <c r="FXC38" s="96"/>
      <c r="FXD38" s="97"/>
      <c r="FXE38" s="98"/>
      <c r="FXF38" s="104"/>
      <c r="FXG38" s="96"/>
      <c r="FXH38" s="99"/>
      <c r="FXI38" s="99"/>
      <c r="FXJ38" s="99"/>
      <c r="FXK38" s="96"/>
      <c r="FXL38" s="96"/>
      <c r="FXM38" s="96"/>
      <c r="FXN38" s="96"/>
      <c r="FXO38" s="97"/>
      <c r="FXP38" s="96"/>
      <c r="FXQ38" s="96"/>
      <c r="FXR38" s="96"/>
      <c r="FXS38" s="96"/>
      <c r="FXT38" s="101"/>
      <c r="FXU38" s="96"/>
      <c r="FXV38" s="100"/>
      <c r="FXW38" s="102"/>
      <c r="FXX38" s="103"/>
      <c r="FXY38" s="96"/>
      <c r="FXZ38" s="96"/>
      <c r="FYA38" s="96"/>
      <c r="FYB38" s="97"/>
      <c r="FYC38" s="98"/>
      <c r="FYD38" s="104"/>
      <c r="FYE38" s="96"/>
      <c r="FYF38" s="99"/>
      <c r="FYG38" s="99"/>
      <c r="FYH38" s="99"/>
      <c r="FYI38" s="96"/>
      <c r="FYJ38" s="96"/>
      <c r="FYK38" s="96"/>
      <c r="FYL38" s="96"/>
      <c r="FYM38" s="97"/>
      <c r="FYN38" s="96"/>
      <c r="FYO38" s="96"/>
      <c r="FYP38" s="96"/>
      <c r="FYQ38" s="96"/>
      <c r="FYR38" s="101"/>
      <c r="FYS38" s="96"/>
      <c r="FYT38" s="100"/>
      <c r="FYU38" s="102"/>
      <c r="FYV38" s="103"/>
      <c r="FYW38" s="96"/>
      <c r="FYX38" s="96"/>
      <c r="FYY38" s="96"/>
      <c r="FYZ38" s="97"/>
      <c r="FZA38" s="98"/>
      <c r="FZB38" s="104"/>
      <c r="FZC38" s="96"/>
      <c r="FZD38" s="99"/>
      <c r="FZE38" s="99"/>
      <c r="FZF38" s="99"/>
      <c r="FZG38" s="96"/>
      <c r="FZH38" s="96"/>
      <c r="FZI38" s="96"/>
      <c r="FZJ38" s="96"/>
      <c r="FZK38" s="97"/>
      <c r="FZL38" s="96"/>
      <c r="FZM38" s="96"/>
      <c r="FZN38" s="96"/>
      <c r="FZO38" s="96"/>
      <c r="FZP38" s="101"/>
      <c r="FZQ38" s="96"/>
      <c r="FZR38" s="100"/>
      <c r="FZS38" s="102"/>
      <c r="FZT38" s="103"/>
      <c r="FZU38" s="96"/>
      <c r="FZV38" s="96"/>
      <c r="FZW38" s="96"/>
      <c r="FZX38" s="97"/>
      <c r="FZY38" s="98"/>
      <c r="FZZ38" s="104"/>
      <c r="GAA38" s="96"/>
      <c r="GAB38" s="99"/>
      <c r="GAC38" s="99"/>
      <c r="GAD38" s="99"/>
      <c r="GAE38" s="96"/>
      <c r="GAF38" s="96"/>
      <c r="GAG38" s="96"/>
      <c r="GAH38" s="96"/>
      <c r="GAI38" s="97"/>
      <c r="GAJ38" s="96"/>
      <c r="GAK38" s="96"/>
      <c r="GAL38" s="96"/>
      <c r="GAM38" s="96"/>
      <c r="GAN38" s="101"/>
      <c r="GAO38" s="96"/>
      <c r="GAP38" s="100"/>
      <c r="GAQ38" s="102"/>
      <c r="GAR38" s="103"/>
      <c r="GAS38" s="96"/>
      <c r="GAT38" s="96"/>
      <c r="GAU38" s="96"/>
      <c r="GAV38" s="97"/>
      <c r="GAW38" s="98"/>
      <c r="GAX38" s="104"/>
      <c r="GAY38" s="96"/>
      <c r="GAZ38" s="99"/>
      <c r="GBA38" s="99"/>
      <c r="GBB38" s="99"/>
      <c r="GBC38" s="96"/>
      <c r="GBD38" s="96"/>
      <c r="GBE38" s="96"/>
      <c r="GBF38" s="96"/>
      <c r="GBG38" s="97"/>
      <c r="GBH38" s="96"/>
      <c r="GBI38" s="96"/>
      <c r="GBJ38" s="96"/>
      <c r="GBK38" s="96"/>
      <c r="GBL38" s="101"/>
      <c r="GBM38" s="96"/>
      <c r="GBN38" s="100"/>
      <c r="GBO38" s="102"/>
      <c r="GBP38" s="103"/>
      <c r="GBQ38" s="96"/>
      <c r="GBR38" s="96"/>
      <c r="GBS38" s="96"/>
      <c r="GBT38" s="97"/>
      <c r="GBU38" s="98"/>
      <c r="GBV38" s="104"/>
      <c r="GBW38" s="96"/>
      <c r="GBX38" s="99"/>
      <c r="GBY38" s="99"/>
      <c r="GBZ38" s="99"/>
      <c r="GCA38" s="96"/>
      <c r="GCB38" s="96"/>
      <c r="GCC38" s="96"/>
      <c r="GCD38" s="96"/>
      <c r="GCE38" s="97"/>
      <c r="GCF38" s="96"/>
      <c r="GCG38" s="96"/>
      <c r="GCH38" s="96"/>
      <c r="GCI38" s="96"/>
      <c r="GCJ38" s="101"/>
      <c r="GCK38" s="96"/>
      <c r="GCL38" s="100"/>
      <c r="GCM38" s="102"/>
      <c r="GCN38" s="103"/>
      <c r="GCO38" s="96"/>
      <c r="GCP38" s="96"/>
      <c r="GCQ38" s="96"/>
      <c r="GCR38" s="97"/>
      <c r="GCS38" s="98"/>
      <c r="GCT38" s="104"/>
      <c r="GCU38" s="96"/>
      <c r="GCV38" s="99"/>
      <c r="GCW38" s="99"/>
      <c r="GCX38" s="99"/>
      <c r="GCY38" s="96"/>
      <c r="GCZ38" s="96"/>
      <c r="GDA38" s="96"/>
      <c r="GDB38" s="96"/>
      <c r="GDC38" s="97"/>
      <c r="GDD38" s="96"/>
      <c r="GDE38" s="96"/>
      <c r="GDF38" s="96"/>
      <c r="GDG38" s="96"/>
      <c r="GDH38" s="101"/>
      <c r="GDI38" s="96"/>
      <c r="GDJ38" s="100"/>
      <c r="GDK38" s="102"/>
      <c r="GDL38" s="103"/>
      <c r="GDM38" s="96"/>
      <c r="GDN38" s="96"/>
      <c r="GDO38" s="96"/>
      <c r="GDP38" s="97"/>
      <c r="GDQ38" s="98"/>
      <c r="GDR38" s="104"/>
      <c r="GDS38" s="96"/>
      <c r="GDT38" s="99"/>
      <c r="GDU38" s="99"/>
      <c r="GDV38" s="99"/>
      <c r="GDW38" s="96"/>
      <c r="GDX38" s="96"/>
      <c r="GDY38" s="96"/>
      <c r="GDZ38" s="96"/>
      <c r="GEA38" s="97"/>
      <c r="GEB38" s="96"/>
      <c r="GEC38" s="96"/>
      <c r="GED38" s="96"/>
      <c r="GEE38" s="96"/>
      <c r="GEF38" s="101"/>
      <c r="GEG38" s="96"/>
      <c r="GEH38" s="100"/>
      <c r="GEI38" s="102"/>
      <c r="GEJ38" s="103"/>
      <c r="GEK38" s="96"/>
      <c r="GEL38" s="96"/>
      <c r="GEM38" s="96"/>
      <c r="GEN38" s="97"/>
      <c r="GEO38" s="98"/>
      <c r="GEP38" s="104"/>
      <c r="GEQ38" s="96"/>
      <c r="GER38" s="99"/>
      <c r="GES38" s="99"/>
      <c r="GET38" s="99"/>
      <c r="GEU38" s="96"/>
      <c r="GEV38" s="96"/>
      <c r="GEW38" s="96"/>
      <c r="GEX38" s="96"/>
      <c r="GEY38" s="97"/>
      <c r="GEZ38" s="96"/>
      <c r="GFA38" s="96"/>
      <c r="GFB38" s="96"/>
      <c r="GFC38" s="96"/>
      <c r="GFD38" s="101"/>
      <c r="GFE38" s="96"/>
      <c r="GFF38" s="100"/>
      <c r="GFG38" s="102"/>
      <c r="GFH38" s="103"/>
      <c r="GFI38" s="96"/>
      <c r="GFJ38" s="96"/>
      <c r="GFK38" s="96"/>
      <c r="GFL38" s="97"/>
      <c r="GFM38" s="98"/>
      <c r="GFN38" s="104"/>
      <c r="GFO38" s="96"/>
      <c r="GFP38" s="99"/>
      <c r="GFQ38" s="99"/>
      <c r="GFR38" s="99"/>
      <c r="GFS38" s="96"/>
      <c r="GFT38" s="96"/>
      <c r="GFU38" s="96"/>
      <c r="GFV38" s="96"/>
      <c r="GFW38" s="97"/>
      <c r="GFX38" s="96"/>
      <c r="GFY38" s="96"/>
      <c r="GFZ38" s="96"/>
      <c r="GGA38" s="96"/>
      <c r="GGB38" s="101"/>
      <c r="GGC38" s="96"/>
      <c r="GGD38" s="100"/>
      <c r="GGE38" s="102"/>
      <c r="GGF38" s="103"/>
      <c r="GGG38" s="96"/>
      <c r="GGH38" s="96"/>
      <c r="GGI38" s="96"/>
      <c r="GGJ38" s="97"/>
      <c r="GGK38" s="98"/>
      <c r="GGL38" s="104"/>
      <c r="GGM38" s="96"/>
      <c r="GGN38" s="99"/>
      <c r="GGO38" s="99"/>
      <c r="GGP38" s="99"/>
      <c r="GGQ38" s="96"/>
      <c r="GGR38" s="96"/>
      <c r="GGS38" s="96"/>
      <c r="GGT38" s="96"/>
      <c r="GGU38" s="97"/>
      <c r="GGV38" s="96"/>
      <c r="GGW38" s="96"/>
      <c r="GGX38" s="96"/>
      <c r="GGY38" s="96"/>
      <c r="GGZ38" s="101"/>
      <c r="GHA38" s="96"/>
      <c r="GHB38" s="100"/>
      <c r="GHC38" s="102"/>
      <c r="GHD38" s="103"/>
      <c r="GHE38" s="96"/>
      <c r="GHF38" s="96"/>
      <c r="GHG38" s="96"/>
      <c r="GHH38" s="97"/>
      <c r="GHI38" s="98"/>
      <c r="GHJ38" s="104"/>
      <c r="GHK38" s="96"/>
      <c r="GHL38" s="99"/>
      <c r="GHM38" s="99"/>
      <c r="GHN38" s="99"/>
      <c r="GHO38" s="96"/>
      <c r="GHP38" s="96"/>
      <c r="GHQ38" s="96"/>
      <c r="GHR38" s="96"/>
      <c r="GHS38" s="97"/>
      <c r="GHT38" s="96"/>
      <c r="GHU38" s="96"/>
      <c r="GHV38" s="96"/>
      <c r="GHW38" s="96"/>
      <c r="GHX38" s="101"/>
      <c r="GHY38" s="96"/>
      <c r="GHZ38" s="100"/>
      <c r="GIA38" s="102"/>
      <c r="GIB38" s="103"/>
      <c r="GIC38" s="96"/>
      <c r="GID38" s="96"/>
      <c r="GIE38" s="96"/>
      <c r="GIF38" s="97"/>
      <c r="GIG38" s="98"/>
      <c r="GIH38" s="104"/>
      <c r="GII38" s="96"/>
      <c r="GIJ38" s="99"/>
      <c r="GIK38" s="99"/>
      <c r="GIL38" s="99"/>
      <c r="GIM38" s="96"/>
      <c r="GIN38" s="96"/>
      <c r="GIO38" s="96"/>
      <c r="GIP38" s="96"/>
      <c r="GIQ38" s="97"/>
      <c r="GIR38" s="96"/>
      <c r="GIS38" s="96"/>
      <c r="GIT38" s="96"/>
      <c r="GIU38" s="96"/>
      <c r="GIV38" s="101"/>
      <c r="GIW38" s="96"/>
      <c r="GIX38" s="100"/>
      <c r="GIY38" s="102"/>
      <c r="GIZ38" s="103"/>
      <c r="GJA38" s="96"/>
      <c r="GJB38" s="96"/>
      <c r="GJC38" s="96"/>
      <c r="GJD38" s="97"/>
      <c r="GJE38" s="98"/>
      <c r="GJF38" s="104"/>
      <c r="GJG38" s="96"/>
      <c r="GJH38" s="99"/>
      <c r="GJI38" s="99"/>
      <c r="GJJ38" s="99"/>
      <c r="GJK38" s="96"/>
      <c r="GJL38" s="96"/>
      <c r="GJM38" s="96"/>
      <c r="GJN38" s="96"/>
      <c r="GJO38" s="97"/>
      <c r="GJP38" s="96"/>
      <c r="GJQ38" s="96"/>
      <c r="GJR38" s="96"/>
      <c r="GJS38" s="96"/>
      <c r="GJT38" s="101"/>
      <c r="GJU38" s="96"/>
      <c r="GJV38" s="100"/>
      <c r="GJW38" s="102"/>
      <c r="GJX38" s="103"/>
      <c r="GJY38" s="96"/>
      <c r="GJZ38" s="96"/>
      <c r="GKA38" s="96"/>
      <c r="GKB38" s="97"/>
      <c r="GKC38" s="98"/>
      <c r="GKD38" s="104"/>
      <c r="GKE38" s="96"/>
      <c r="GKF38" s="99"/>
      <c r="GKG38" s="99"/>
      <c r="GKH38" s="99"/>
      <c r="GKI38" s="96"/>
      <c r="GKJ38" s="96"/>
      <c r="GKK38" s="96"/>
      <c r="GKL38" s="96"/>
      <c r="GKM38" s="97"/>
      <c r="GKN38" s="96"/>
      <c r="GKO38" s="96"/>
      <c r="GKP38" s="96"/>
      <c r="GKQ38" s="96"/>
      <c r="GKR38" s="101"/>
      <c r="GKS38" s="96"/>
      <c r="GKT38" s="100"/>
      <c r="GKU38" s="102"/>
      <c r="GKV38" s="103"/>
      <c r="GKW38" s="96"/>
      <c r="GKX38" s="96"/>
      <c r="GKY38" s="96"/>
      <c r="GKZ38" s="97"/>
      <c r="GLA38" s="98"/>
      <c r="GLB38" s="104"/>
      <c r="GLC38" s="96"/>
      <c r="GLD38" s="99"/>
      <c r="GLE38" s="99"/>
      <c r="GLF38" s="99"/>
      <c r="GLG38" s="96"/>
      <c r="GLH38" s="96"/>
      <c r="GLI38" s="96"/>
      <c r="GLJ38" s="96"/>
      <c r="GLK38" s="97"/>
      <c r="GLL38" s="96"/>
      <c r="GLM38" s="96"/>
      <c r="GLN38" s="96"/>
      <c r="GLO38" s="96"/>
      <c r="GLP38" s="101"/>
      <c r="GLQ38" s="96"/>
      <c r="GLR38" s="100"/>
      <c r="GLS38" s="102"/>
      <c r="GLT38" s="103"/>
      <c r="GLU38" s="96"/>
      <c r="GLV38" s="96"/>
      <c r="GLW38" s="96"/>
      <c r="GLX38" s="97"/>
      <c r="GLY38" s="98"/>
      <c r="GLZ38" s="104"/>
      <c r="GMA38" s="96"/>
      <c r="GMB38" s="99"/>
      <c r="GMC38" s="99"/>
      <c r="GMD38" s="99"/>
      <c r="GME38" s="96"/>
      <c r="GMF38" s="96"/>
      <c r="GMG38" s="96"/>
      <c r="GMH38" s="96"/>
      <c r="GMI38" s="97"/>
      <c r="GMJ38" s="96"/>
      <c r="GMK38" s="96"/>
      <c r="GML38" s="96"/>
      <c r="GMM38" s="96"/>
      <c r="GMN38" s="101"/>
      <c r="GMO38" s="96"/>
      <c r="GMP38" s="100"/>
      <c r="GMQ38" s="102"/>
      <c r="GMR38" s="103"/>
      <c r="GMS38" s="96"/>
      <c r="GMT38" s="96"/>
      <c r="GMU38" s="96"/>
      <c r="GMV38" s="97"/>
      <c r="GMW38" s="98"/>
      <c r="GMX38" s="104"/>
      <c r="GMY38" s="96"/>
      <c r="GMZ38" s="99"/>
      <c r="GNA38" s="99"/>
      <c r="GNB38" s="99"/>
      <c r="GNC38" s="96"/>
      <c r="GND38" s="96"/>
      <c r="GNE38" s="96"/>
      <c r="GNF38" s="96"/>
      <c r="GNG38" s="97"/>
      <c r="GNH38" s="96"/>
      <c r="GNI38" s="96"/>
      <c r="GNJ38" s="96"/>
      <c r="GNK38" s="96"/>
      <c r="GNL38" s="101"/>
      <c r="GNM38" s="96"/>
      <c r="GNN38" s="100"/>
      <c r="GNO38" s="102"/>
      <c r="GNP38" s="103"/>
      <c r="GNQ38" s="96"/>
      <c r="GNR38" s="96"/>
      <c r="GNS38" s="96"/>
      <c r="GNT38" s="97"/>
      <c r="GNU38" s="98"/>
      <c r="GNV38" s="104"/>
      <c r="GNW38" s="96"/>
      <c r="GNX38" s="99"/>
      <c r="GNY38" s="99"/>
      <c r="GNZ38" s="99"/>
      <c r="GOA38" s="96"/>
      <c r="GOB38" s="96"/>
      <c r="GOC38" s="96"/>
      <c r="GOD38" s="96"/>
      <c r="GOE38" s="97"/>
      <c r="GOF38" s="96"/>
      <c r="GOG38" s="96"/>
      <c r="GOH38" s="96"/>
      <c r="GOI38" s="96"/>
      <c r="GOJ38" s="101"/>
      <c r="GOK38" s="96"/>
      <c r="GOL38" s="100"/>
      <c r="GOM38" s="102"/>
      <c r="GON38" s="103"/>
      <c r="GOO38" s="96"/>
      <c r="GOP38" s="96"/>
      <c r="GOQ38" s="96"/>
      <c r="GOR38" s="97"/>
      <c r="GOS38" s="98"/>
      <c r="GOT38" s="104"/>
      <c r="GOU38" s="96"/>
      <c r="GOV38" s="99"/>
      <c r="GOW38" s="99"/>
      <c r="GOX38" s="99"/>
      <c r="GOY38" s="96"/>
      <c r="GOZ38" s="96"/>
      <c r="GPA38" s="96"/>
      <c r="GPB38" s="96"/>
      <c r="GPC38" s="97"/>
      <c r="GPD38" s="96"/>
      <c r="GPE38" s="96"/>
      <c r="GPF38" s="96"/>
      <c r="GPG38" s="96"/>
      <c r="GPH38" s="101"/>
      <c r="GPI38" s="96"/>
      <c r="GPJ38" s="100"/>
      <c r="GPK38" s="102"/>
      <c r="GPL38" s="103"/>
      <c r="GPM38" s="96"/>
      <c r="GPN38" s="96"/>
      <c r="GPO38" s="96"/>
      <c r="GPP38" s="97"/>
      <c r="GPQ38" s="98"/>
      <c r="GPR38" s="104"/>
      <c r="GPS38" s="96"/>
      <c r="GPT38" s="99"/>
      <c r="GPU38" s="99"/>
      <c r="GPV38" s="99"/>
      <c r="GPW38" s="96"/>
      <c r="GPX38" s="96"/>
      <c r="GPY38" s="96"/>
      <c r="GPZ38" s="96"/>
      <c r="GQA38" s="97"/>
      <c r="GQB38" s="96"/>
      <c r="GQC38" s="96"/>
      <c r="GQD38" s="96"/>
      <c r="GQE38" s="96"/>
      <c r="GQF38" s="101"/>
      <c r="GQG38" s="96"/>
      <c r="GQH38" s="100"/>
      <c r="GQI38" s="102"/>
      <c r="GQJ38" s="103"/>
      <c r="GQK38" s="96"/>
      <c r="GQL38" s="96"/>
      <c r="GQM38" s="96"/>
      <c r="GQN38" s="97"/>
      <c r="GQO38" s="98"/>
      <c r="GQP38" s="104"/>
      <c r="GQQ38" s="96"/>
      <c r="GQR38" s="99"/>
      <c r="GQS38" s="99"/>
      <c r="GQT38" s="99"/>
      <c r="GQU38" s="96"/>
      <c r="GQV38" s="96"/>
      <c r="GQW38" s="96"/>
      <c r="GQX38" s="96"/>
      <c r="GQY38" s="97"/>
      <c r="GQZ38" s="96"/>
      <c r="GRA38" s="96"/>
      <c r="GRB38" s="96"/>
      <c r="GRC38" s="96"/>
      <c r="GRD38" s="101"/>
      <c r="GRE38" s="96"/>
      <c r="GRF38" s="100"/>
      <c r="GRG38" s="102"/>
      <c r="GRH38" s="103"/>
      <c r="GRI38" s="96"/>
      <c r="GRJ38" s="96"/>
      <c r="GRK38" s="96"/>
      <c r="GRL38" s="97"/>
      <c r="GRM38" s="98"/>
      <c r="GRN38" s="104"/>
      <c r="GRO38" s="96"/>
      <c r="GRP38" s="99"/>
      <c r="GRQ38" s="99"/>
      <c r="GRR38" s="99"/>
      <c r="GRS38" s="96"/>
      <c r="GRT38" s="96"/>
      <c r="GRU38" s="96"/>
      <c r="GRV38" s="96"/>
      <c r="GRW38" s="97"/>
      <c r="GRX38" s="96"/>
      <c r="GRY38" s="96"/>
      <c r="GRZ38" s="96"/>
      <c r="GSA38" s="96"/>
      <c r="GSB38" s="101"/>
      <c r="GSC38" s="96"/>
      <c r="GSD38" s="100"/>
      <c r="GSE38" s="102"/>
      <c r="GSF38" s="103"/>
      <c r="GSG38" s="96"/>
      <c r="GSH38" s="96"/>
      <c r="GSI38" s="96"/>
      <c r="GSJ38" s="97"/>
      <c r="GSK38" s="98"/>
      <c r="GSL38" s="104"/>
      <c r="GSM38" s="96"/>
      <c r="GSN38" s="99"/>
      <c r="GSO38" s="99"/>
      <c r="GSP38" s="99"/>
      <c r="GSQ38" s="96"/>
      <c r="GSR38" s="96"/>
      <c r="GSS38" s="96"/>
      <c r="GST38" s="96"/>
      <c r="GSU38" s="97"/>
      <c r="GSV38" s="96"/>
      <c r="GSW38" s="96"/>
      <c r="GSX38" s="96"/>
      <c r="GSY38" s="96"/>
      <c r="GSZ38" s="101"/>
      <c r="GTA38" s="96"/>
      <c r="GTB38" s="100"/>
      <c r="GTC38" s="102"/>
      <c r="GTD38" s="103"/>
      <c r="GTE38" s="96"/>
      <c r="GTF38" s="96"/>
      <c r="GTG38" s="96"/>
      <c r="GTH38" s="97"/>
      <c r="GTI38" s="98"/>
      <c r="GTJ38" s="104"/>
      <c r="GTK38" s="96"/>
      <c r="GTL38" s="99"/>
      <c r="GTM38" s="99"/>
      <c r="GTN38" s="99"/>
      <c r="GTO38" s="96"/>
      <c r="GTP38" s="96"/>
      <c r="GTQ38" s="96"/>
      <c r="GTR38" s="96"/>
      <c r="GTS38" s="97"/>
      <c r="GTT38" s="96"/>
      <c r="GTU38" s="96"/>
      <c r="GTV38" s="96"/>
      <c r="GTW38" s="96"/>
      <c r="GTX38" s="101"/>
      <c r="GTY38" s="96"/>
      <c r="GTZ38" s="100"/>
      <c r="GUA38" s="102"/>
      <c r="GUB38" s="103"/>
      <c r="GUC38" s="96"/>
      <c r="GUD38" s="96"/>
      <c r="GUE38" s="96"/>
      <c r="GUF38" s="97"/>
      <c r="GUG38" s="98"/>
      <c r="GUH38" s="104"/>
      <c r="GUI38" s="96"/>
      <c r="GUJ38" s="99"/>
      <c r="GUK38" s="99"/>
      <c r="GUL38" s="99"/>
      <c r="GUM38" s="96"/>
      <c r="GUN38" s="96"/>
      <c r="GUO38" s="96"/>
      <c r="GUP38" s="96"/>
      <c r="GUQ38" s="97"/>
      <c r="GUR38" s="96"/>
      <c r="GUS38" s="96"/>
      <c r="GUT38" s="96"/>
      <c r="GUU38" s="96"/>
      <c r="GUV38" s="101"/>
      <c r="GUW38" s="96"/>
      <c r="GUX38" s="100"/>
      <c r="GUY38" s="102"/>
      <c r="GUZ38" s="103"/>
      <c r="GVA38" s="96"/>
      <c r="GVB38" s="96"/>
      <c r="GVC38" s="96"/>
      <c r="GVD38" s="97"/>
      <c r="GVE38" s="98"/>
      <c r="GVF38" s="104"/>
      <c r="GVG38" s="96"/>
      <c r="GVH38" s="99"/>
      <c r="GVI38" s="99"/>
      <c r="GVJ38" s="99"/>
      <c r="GVK38" s="96"/>
      <c r="GVL38" s="96"/>
      <c r="GVM38" s="96"/>
      <c r="GVN38" s="96"/>
      <c r="GVO38" s="97"/>
      <c r="GVP38" s="96"/>
      <c r="GVQ38" s="96"/>
      <c r="GVR38" s="96"/>
      <c r="GVS38" s="96"/>
      <c r="GVT38" s="101"/>
      <c r="GVU38" s="96"/>
      <c r="GVV38" s="100"/>
      <c r="GVW38" s="102"/>
      <c r="GVX38" s="103"/>
      <c r="GVY38" s="96"/>
      <c r="GVZ38" s="96"/>
      <c r="GWA38" s="96"/>
      <c r="GWB38" s="97"/>
      <c r="GWC38" s="98"/>
      <c r="GWD38" s="104"/>
      <c r="GWE38" s="96"/>
      <c r="GWF38" s="99"/>
      <c r="GWG38" s="99"/>
      <c r="GWH38" s="99"/>
      <c r="GWI38" s="96"/>
      <c r="GWJ38" s="96"/>
      <c r="GWK38" s="96"/>
      <c r="GWL38" s="96"/>
      <c r="GWM38" s="97"/>
      <c r="GWN38" s="96"/>
      <c r="GWO38" s="96"/>
      <c r="GWP38" s="96"/>
      <c r="GWQ38" s="96"/>
      <c r="GWR38" s="101"/>
      <c r="GWS38" s="96"/>
      <c r="GWT38" s="100"/>
      <c r="GWU38" s="102"/>
      <c r="GWV38" s="103"/>
      <c r="GWW38" s="96"/>
      <c r="GWX38" s="96"/>
      <c r="GWY38" s="96"/>
      <c r="GWZ38" s="97"/>
      <c r="GXA38" s="98"/>
      <c r="GXB38" s="104"/>
      <c r="GXC38" s="96"/>
      <c r="GXD38" s="99"/>
      <c r="GXE38" s="99"/>
      <c r="GXF38" s="99"/>
      <c r="GXG38" s="96"/>
      <c r="GXH38" s="96"/>
      <c r="GXI38" s="96"/>
      <c r="GXJ38" s="96"/>
      <c r="GXK38" s="97"/>
      <c r="GXL38" s="96"/>
      <c r="GXM38" s="96"/>
      <c r="GXN38" s="96"/>
      <c r="GXO38" s="96"/>
      <c r="GXP38" s="101"/>
      <c r="GXQ38" s="96"/>
      <c r="GXR38" s="100"/>
      <c r="GXS38" s="102"/>
      <c r="GXT38" s="103"/>
      <c r="GXU38" s="96"/>
      <c r="GXV38" s="96"/>
      <c r="GXW38" s="96"/>
      <c r="GXX38" s="97"/>
      <c r="GXY38" s="98"/>
      <c r="GXZ38" s="104"/>
      <c r="GYA38" s="96"/>
      <c r="GYB38" s="99"/>
      <c r="GYC38" s="99"/>
      <c r="GYD38" s="99"/>
      <c r="GYE38" s="96"/>
      <c r="GYF38" s="96"/>
      <c r="GYG38" s="96"/>
      <c r="GYH38" s="96"/>
      <c r="GYI38" s="97"/>
      <c r="GYJ38" s="96"/>
      <c r="GYK38" s="96"/>
      <c r="GYL38" s="96"/>
      <c r="GYM38" s="96"/>
      <c r="GYN38" s="101"/>
      <c r="GYO38" s="96"/>
      <c r="GYP38" s="100"/>
      <c r="GYQ38" s="102"/>
      <c r="GYR38" s="103"/>
      <c r="GYS38" s="96"/>
      <c r="GYT38" s="96"/>
      <c r="GYU38" s="96"/>
      <c r="GYV38" s="97"/>
      <c r="GYW38" s="98"/>
      <c r="GYX38" s="104"/>
      <c r="GYY38" s="96"/>
      <c r="GYZ38" s="99"/>
      <c r="GZA38" s="99"/>
      <c r="GZB38" s="99"/>
      <c r="GZC38" s="96"/>
      <c r="GZD38" s="96"/>
      <c r="GZE38" s="96"/>
      <c r="GZF38" s="96"/>
      <c r="GZG38" s="97"/>
      <c r="GZH38" s="96"/>
      <c r="GZI38" s="96"/>
      <c r="GZJ38" s="96"/>
      <c r="GZK38" s="96"/>
      <c r="GZL38" s="101"/>
      <c r="GZM38" s="96"/>
      <c r="GZN38" s="100"/>
      <c r="GZO38" s="102"/>
      <c r="GZP38" s="103"/>
      <c r="GZQ38" s="96"/>
      <c r="GZR38" s="96"/>
      <c r="GZS38" s="96"/>
      <c r="GZT38" s="97"/>
      <c r="GZU38" s="98"/>
      <c r="GZV38" s="104"/>
      <c r="GZW38" s="96"/>
      <c r="GZX38" s="99"/>
      <c r="GZY38" s="99"/>
      <c r="GZZ38" s="99"/>
      <c r="HAA38" s="96"/>
      <c r="HAB38" s="96"/>
      <c r="HAC38" s="96"/>
      <c r="HAD38" s="96"/>
      <c r="HAE38" s="97"/>
      <c r="HAF38" s="96"/>
      <c r="HAG38" s="96"/>
      <c r="HAH38" s="96"/>
      <c r="HAI38" s="96"/>
      <c r="HAJ38" s="101"/>
      <c r="HAK38" s="96"/>
      <c r="HAL38" s="100"/>
      <c r="HAM38" s="102"/>
      <c r="HAN38" s="103"/>
      <c r="HAO38" s="96"/>
      <c r="HAP38" s="96"/>
      <c r="HAQ38" s="96"/>
      <c r="HAR38" s="97"/>
      <c r="HAS38" s="98"/>
      <c r="HAT38" s="104"/>
      <c r="HAU38" s="96"/>
      <c r="HAV38" s="99"/>
      <c r="HAW38" s="99"/>
      <c r="HAX38" s="99"/>
      <c r="HAY38" s="96"/>
      <c r="HAZ38" s="96"/>
      <c r="HBA38" s="96"/>
      <c r="HBB38" s="96"/>
      <c r="HBC38" s="97"/>
      <c r="HBD38" s="96"/>
      <c r="HBE38" s="96"/>
      <c r="HBF38" s="96"/>
      <c r="HBG38" s="96"/>
      <c r="HBH38" s="101"/>
      <c r="HBI38" s="96"/>
      <c r="HBJ38" s="100"/>
      <c r="HBK38" s="102"/>
      <c r="HBL38" s="103"/>
      <c r="HBM38" s="96"/>
      <c r="HBN38" s="96"/>
      <c r="HBO38" s="96"/>
      <c r="HBP38" s="97"/>
      <c r="HBQ38" s="98"/>
      <c r="HBR38" s="104"/>
      <c r="HBS38" s="96"/>
      <c r="HBT38" s="99"/>
      <c r="HBU38" s="99"/>
      <c r="HBV38" s="99"/>
      <c r="HBW38" s="96"/>
      <c r="HBX38" s="96"/>
      <c r="HBY38" s="96"/>
      <c r="HBZ38" s="96"/>
      <c r="HCA38" s="97"/>
      <c r="HCB38" s="96"/>
      <c r="HCC38" s="96"/>
      <c r="HCD38" s="96"/>
      <c r="HCE38" s="96"/>
      <c r="HCF38" s="101"/>
      <c r="HCG38" s="96"/>
      <c r="HCH38" s="100"/>
      <c r="HCI38" s="102"/>
      <c r="HCJ38" s="103"/>
      <c r="HCK38" s="96"/>
      <c r="HCL38" s="96"/>
      <c r="HCM38" s="96"/>
      <c r="HCN38" s="97"/>
      <c r="HCO38" s="98"/>
      <c r="HCP38" s="104"/>
      <c r="HCQ38" s="96"/>
      <c r="HCR38" s="99"/>
      <c r="HCS38" s="99"/>
      <c r="HCT38" s="99"/>
      <c r="HCU38" s="96"/>
      <c r="HCV38" s="96"/>
      <c r="HCW38" s="96"/>
      <c r="HCX38" s="96"/>
      <c r="HCY38" s="97"/>
      <c r="HCZ38" s="96"/>
      <c r="HDA38" s="96"/>
      <c r="HDB38" s="96"/>
      <c r="HDC38" s="96"/>
      <c r="HDD38" s="101"/>
      <c r="HDE38" s="96"/>
      <c r="HDF38" s="100"/>
      <c r="HDG38" s="102"/>
      <c r="HDH38" s="103"/>
      <c r="HDI38" s="96"/>
      <c r="HDJ38" s="96"/>
      <c r="HDK38" s="96"/>
      <c r="HDL38" s="97"/>
      <c r="HDM38" s="98"/>
      <c r="HDN38" s="104"/>
      <c r="HDO38" s="96"/>
      <c r="HDP38" s="99"/>
      <c r="HDQ38" s="99"/>
      <c r="HDR38" s="99"/>
      <c r="HDS38" s="96"/>
      <c r="HDT38" s="96"/>
      <c r="HDU38" s="96"/>
      <c r="HDV38" s="96"/>
      <c r="HDW38" s="97"/>
      <c r="HDX38" s="96"/>
      <c r="HDY38" s="96"/>
      <c r="HDZ38" s="96"/>
      <c r="HEA38" s="96"/>
      <c r="HEB38" s="101"/>
      <c r="HEC38" s="96"/>
      <c r="HED38" s="100"/>
      <c r="HEE38" s="102"/>
      <c r="HEF38" s="103"/>
      <c r="HEG38" s="96"/>
      <c r="HEH38" s="96"/>
      <c r="HEI38" s="96"/>
      <c r="HEJ38" s="97"/>
      <c r="HEK38" s="98"/>
      <c r="HEL38" s="104"/>
      <c r="HEM38" s="96"/>
      <c r="HEN38" s="99"/>
      <c r="HEO38" s="99"/>
      <c r="HEP38" s="99"/>
      <c r="HEQ38" s="96"/>
      <c r="HER38" s="96"/>
      <c r="HES38" s="96"/>
      <c r="HET38" s="96"/>
      <c r="HEU38" s="97"/>
      <c r="HEV38" s="96"/>
      <c r="HEW38" s="96"/>
      <c r="HEX38" s="96"/>
      <c r="HEY38" s="96"/>
      <c r="HEZ38" s="101"/>
      <c r="HFA38" s="96"/>
      <c r="HFB38" s="100"/>
      <c r="HFC38" s="102"/>
      <c r="HFD38" s="103"/>
      <c r="HFE38" s="96"/>
      <c r="HFF38" s="96"/>
      <c r="HFG38" s="96"/>
      <c r="HFH38" s="97"/>
      <c r="HFI38" s="98"/>
      <c r="HFJ38" s="104"/>
      <c r="HFK38" s="96"/>
      <c r="HFL38" s="99"/>
      <c r="HFM38" s="99"/>
      <c r="HFN38" s="99"/>
      <c r="HFO38" s="96"/>
      <c r="HFP38" s="96"/>
      <c r="HFQ38" s="96"/>
      <c r="HFR38" s="96"/>
      <c r="HFS38" s="97"/>
      <c r="HFT38" s="96"/>
      <c r="HFU38" s="96"/>
      <c r="HFV38" s="96"/>
      <c r="HFW38" s="96"/>
      <c r="HFX38" s="101"/>
      <c r="HFY38" s="96"/>
      <c r="HFZ38" s="100"/>
      <c r="HGA38" s="102"/>
      <c r="HGB38" s="103"/>
      <c r="HGC38" s="96"/>
      <c r="HGD38" s="96"/>
      <c r="HGE38" s="96"/>
      <c r="HGF38" s="97"/>
      <c r="HGG38" s="98"/>
      <c r="HGH38" s="104"/>
      <c r="HGI38" s="96"/>
      <c r="HGJ38" s="99"/>
      <c r="HGK38" s="99"/>
      <c r="HGL38" s="99"/>
      <c r="HGM38" s="96"/>
      <c r="HGN38" s="96"/>
      <c r="HGO38" s="96"/>
      <c r="HGP38" s="96"/>
      <c r="HGQ38" s="97"/>
      <c r="HGR38" s="96"/>
      <c r="HGS38" s="96"/>
      <c r="HGT38" s="96"/>
      <c r="HGU38" s="96"/>
      <c r="HGV38" s="101"/>
      <c r="HGW38" s="96"/>
      <c r="HGX38" s="100"/>
      <c r="HGY38" s="102"/>
      <c r="HGZ38" s="103"/>
      <c r="HHA38" s="96"/>
      <c r="HHB38" s="96"/>
      <c r="HHC38" s="96"/>
      <c r="HHD38" s="97"/>
      <c r="HHE38" s="98"/>
      <c r="HHF38" s="104"/>
      <c r="HHG38" s="96"/>
      <c r="HHH38" s="99"/>
      <c r="HHI38" s="99"/>
      <c r="HHJ38" s="99"/>
      <c r="HHK38" s="96"/>
      <c r="HHL38" s="96"/>
      <c r="HHM38" s="96"/>
      <c r="HHN38" s="96"/>
      <c r="HHO38" s="97"/>
      <c r="HHP38" s="96"/>
      <c r="HHQ38" s="96"/>
      <c r="HHR38" s="96"/>
      <c r="HHS38" s="96"/>
      <c r="HHT38" s="101"/>
      <c r="HHU38" s="96"/>
      <c r="HHV38" s="100"/>
      <c r="HHW38" s="102"/>
      <c r="HHX38" s="103"/>
      <c r="HHY38" s="96"/>
      <c r="HHZ38" s="96"/>
      <c r="HIA38" s="96"/>
      <c r="HIB38" s="97"/>
      <c r="HIC38" s="98"/>
      <c r="HID38" s="104"/>
      <c r="HIE38" s="96"/>
      <c r="HIF38" s="99"/>
      <c r="HIG38" s="99"/>
      <c r="HIH38" s="99"/>
      <c r="HII38" s="96"/>
      <c r="HIJ38" s="96"/>
      <c r="HIK38" s="96"/>
      <c r="HIL38" s="96"/>
      <c r="HIM38" s="97"/>
      <c r="HIN38" s="96"/>
      <c r="HIO38" s="96"/>
      <c r="HIP38" s="96"/>
      <c r="HIQ38" s="96"/>
      <c r="HIR38" s="101"/>
      <c r="HIS38" s="96"/>
      <c r="HIT38" s="100"/>
      <c r="HIU38" s="102"/>
      <c r="HIV38" s="103"/>
      <c r="HIW38" s="96"/>
      <c r="HIX38" s="96"/>
      <c r="HIY38" s="96"/>
      <c r="HIZ38" s="97"/>
      <c r="HJA38" s="98"/>
      <c r="HJB38" s="104"/>
      <c r="HJC38" s="96"/>
      <c r="HJD38" s="99"/>
      <c r="HJE38" s="99"/>
      <c r="HJF38" s="99"/>
      <c r="HJG38" s="96"/>
      <c r="HJH38" s="96"/>
      <c r="HJI38" s="96"/>
      <c r="HJJ38" s="96"/>
      <c r="HJK38" s="97"/>
      <c r="HJL38" s="96"/>
      <c r="HJM38" s="96"/>
      <c r="HJN38" s="96"/>
      <c r="HJO38" s="96"/>
      <c r="HJP38" s="101"/>
      <c r="HJQ38" s="96"/>
      <c r="HJR38" s="100"/>
      <c r="HJS38" s="102"/>
      <c r="HJT38" s="103"/>
      <c r="HJU38" s="96"/>
      <c r="HJV38" s="96"/>
      <c r="HJW38" s="96"/>
      <c r="HJX38" s="97"/>
      <c r="HJY38" s="98"/>
      <c r="HJZ38" s="104"/>
      <c r="HKA38" s="96"/>
      <c r="HKB38" s="99"/>
      <c r="HKC38" s="99"/>
      <c r="HKD38" s="99"/>
      <c r="HKE38" s="96"/>
      <c r="HKF38" s="96"/>
      <c r="HKG38" s="96"/>
      <c r="HKH38" s="96"/>
      <c r="HKI38" s="97"/>
      <c r="HKJ38" s="96"/>
      <c r="HKK38" s="96"/>
      <c r="HKL38" s="96"/>
      <c r="HKM38" s="96"/>
      <c r="HKN38" s="101"/>
      <c r="HKO38" s="96"/>
      <c r="HKP38" s="100"/>
      <c r="HKQ38" s="102"/>
      <c r="HKR38" s="103"/>
      <c r="HKS38" s="96"/>
      <c r="HKT38" s="96"/>
      <c r="HKU38" s="96"/>
      <c r="HKV38" s="97"/>
      <c r="HKW38" s="98"/>
      <c r="HKX38" s="104"/>
      <c r="HKY38" s="96"/>
      <c r="HKZ38" s="99"/>
      <c r="HLA38" s="99"/>
      <c r="HLB38" s="99"/>
      <c r="HLC38" s="96"/>
      <c r="HLD38" s="96"/>
      <c r="HLE38" s="96"/>
      <c r="HLF38" s="96"/>
      <c r="HLG38" s="97"/>
      <c r="HLH38" s="96"/>
      <c r="HLI38" s="96"/>
      <c r="HLJ38" s="96"/>
      <c r="HLK38" s="96"/>
      <c r="HLL38" s="101"/>
      <c r="HLM38" s="96"/>
      <c r="HLN38" s="100"/>
      <c r="HLO38" s="102"/>
      <c r="HLP38" s="103"/>
      <c r="HLQ38" s="96"/>
      <c r="HLR38" s="96"/>
      <c r="HLS38" s="96"/>
      <c r="HLT38" s="97"/>
      <c r="HLU38" s="98"/>
      <c r="HLV38" s="104"/>
      <c r="HLW38" s="96"/>
      <c r="HLX38" s="99"/>
      <c r="HLY38" s="99"/>
      <c r="HLZ38" s="99"/>
      <c r="HMA38" s="96"/>
      <c r="HMB38" s="96"/>
      <c r="HMC38" s="96"/>
      <c r="HMD38" s="96"/>
      <c r="HME38" s="97"/>
      <c r="HMF38" s="96"/>
      <c r="HMG38" s="96"/>
      <c r="HMH38" s="96"/>
      <c r="HMI38" s="96"/>
      <c r="HMJ38" s="101"/>
      <c r="HMK38" s="96"/>
      <c r="HML38" s="100"/>
      <c r="HMM38" s="102"/>
      <c r="HMN38" s="103"/>
      <c r="HMO38" s="96"/>
      <c r="HMP38" s="96"/>
      <c r="HMQ38" s="96"/>
      <c r="HMR38" s="97"/>
      <c r="HMS38" s="98"/>
      <c r="HMT38" s="104"/>
      <c r="HMU38" s="96"/>
      <c r="HMV38" s="99"/>
      <c r="HMW38" s="99"/>
      <c r="HMX38" s="99"/>
      <c r="HMY38" s="96"/>
      <c r="HMZ38" s="96"/>
      <c r="HNA38" s="96"/>
      <c r="HNB38" s="96"/>
      <c r="HNC38" s="97"/>
      <c r="HND38" s="96"/>
      <c r="HNE38" s="96"/>
      <c r="HNF38" s="96"/>
      <c r="HNG38" s="96"/>
      <c r="HNH38" s="101"/>
      <c r="HNI38" s="96"/>
      <c r="HNJ38" s="100"/>
      <c r="HNK38" s="102"/>
      <c r="HNL38" s="103"/>
      <c r="HNM38" s="96"/>
      <c r="HNN38" s="96"/>
      <c r="HNO38" s="96"/>
      <c r="HNP38" s="97"/>
      <c r="HNQ38" s="98"/>
      <c r="HNR38" s="104"/>
      <c r="HNS38" s="96"/>
      <c r="HNT38" s="99"/>
      <c r="HNU38" s="99"/>
      <c r="HNV38" s="99"/>
      <c r="HNW38" s="96"/>
      <c r="HNX38" s="96"/>
      <c r="HNY38" s="96"/>
      <c r="HNZ38" s="96"/>
      <c r="HOA38" s="97"/>
      <c r="HOB38" s="96"/>
      <c r="HOC38" s="96"/>
      <c r="HOD38" s="96"/>
      <c r="HOE38" s="96"/>
      <c r="HOF38" s="101"/>
      <c r="HOG38" s="96"/>
      <c r="HOH38" s="100"/>
      <c r="HOI38" s="102"/>
      <c r="HOJ38" s="103"/>
      <c r="HOK38" s="96"/>
      <c r="HOL38" s="96"/>
      <c r="HOM38" s="96"/>
      <c r="HON38" s="97"/>
      <c r="HOO38" s="98"/>
      <c r="HOP38" s="104"/>
      <c r="HOQ38" s="96"/>
      <c r="HOR38" s="99"/>
      <c r="HOS38" s="99"/>
      <c r="HOT38" s="99"/>
      <c r="HOU38" s="96"/>
      <c r="HOV38" s="96"/>
      <c r="HOW38" s="96"/>
      <c r="HOX38" s="96"/>
      <c r="HOY38" s="97"/>
      <c r="HOZ38" s="96"/>
      <c r="HPA38" s="96"/>
      <c r="HPB38" s="96"/>
      <c r="HPC38" s="96"/>
      <c r="HPD38" s="101"/>
      <c r="HPE38" s="96"/>
      <c r="HPF38" s="100"/>
      <c r="HPG38" s="102"/>
      <c r="HPH38" s="103"/>
      <c r="HPI38" s="96"/>
      <c r="HPJ38" s="96"/>
      <c r="HPK38" s="96"/>
      <c r="HPL38" s="97"/>
      <c r="HPM38" s="98"/>
      <c r="HPN38" s="104"/>
      <c r="HPO38" s="96"/>
      <c r="HPP38" s="99"/>
      <c r="HPQ38" s="99"/>
      <c r="HPR38" s="99"/>
      <c r="HPS38" s="96"/>
      <c r="HPT38" s="96"/>
      <c r="HPU38" s="96"/>
      <c r="HPV38" s="96"/>
      <c r="HPW38" s="97"/>
      <c r="HPX38" s="96"/>
      <c r="HPY38" s="96"/>
      <c r="HPZ38" s="96"/>
      <c r="HQA38" s="96"/>
      <c r="HQB38" s="101"/>
      <c r="HQC38" s="96"/>
      <c r="HQD38" s="100"/>
      <c r="HQE38" s="102"/>
      <c r="HQF38" s="103"/>
      <c r="HQG38" s="96"/>
      <c r="HQH38" s="96"/>
      <c r="HQI38" s="96"/>
      <c r="HQJ38" s="97"/>
      <c r="HQK38" s="98"/>
      <c r="HQL38" s="104"/>
      <c r="HQM38" s="96"/>
      <c r="HQN38" s="99"/>
      <c r="HQO38" s="99"/>
      <c r="HQP38" s="99"/>
      <c r="HQQ38" s="96"/>
      <c r="HQR38" s="96"/>
      <c r="HQS38" s="96"/>
      <c r="HQT38" s="96"/>
      <c r="HQU38" s="97"/>
      <c r="HQV38" s="96"/>
      <c r="HQW38" s="96"/>
      <c r="HQX38" s="96"/>
      <c r="HQY38" s="96"/>
      <c r="HQZ38" s="101"/>
      <c r="HRA38" s="96"/>
      <c r="HRB38" s="100"/>
      <c r="HRC38" s="102"/>
      <c r="HRD38" s="103"/>
      <c r="HRE38" s="96"/>
      <c r="HRF38" s="96"/>
      <c r="HRG38" s="96"/>
      <c r="HRH38" s="97"/>
      <c r="HRI38" s="98"/>
      <c r="HRJ38" s="104"/>
      <c r="HRK38" s="96"/>
      <c r="HRL38" s="99"/>
      <c r="HRM38" s="99"/>
      <c r="HRN38" s="99"/>
      <c r="HRO38" s="96"/>
      <c r="HRP38" s="96"/>
      <c r="HRQ38" s="96"/>
      <c r="HRR38" s="96"/>
      <c r="HRS38" s="97"/>
      <c r="HRT38" s="96"/>
      <c r="HRU38" s="96"/>
      <c r="HRV38" s="96"/>
      <c r="HRW38" s="96"/>
      <c r="HRX38" s="101"/>
      <c r="HRY38" s="96"/>
      <c r="HRZ38" s="100"/>
      <c r="HSA38" s="102"/>
      <c r="HSB38" s="103"/>
      <c r="HSC38" s="96"/>
      <c r="HSD38" s="96"/>
      <c r="HSE38" s="96"/>
      <c r="HSF38" s="97"/>
      <c r="HSG38" s="98"/>
      <c r="HSH38" s="104"/>
      <c r="HSI38" s="96"/>
      <c r="HSJ38" s="99"/>
      <c r="HSK38" s="99"/>
      <c r="HSL38" s="99"/>
      <c r="HSM38" s="96"/>
      <c r="HSN38" s="96"/>
      <c r="HSO38" s="96"/>
      <c r="HSP38" s="96"/>
      <c r="HSQ38" s="97"/>
      <c r="HSR38" s="96"/>
      <c r="HSS38" s="96"/>
      <c r="HST38" s="96"/>
      <c r="HSU38" s="96"/>
      <c r="HSV38" s="101"/>
      <c r="HSW38" s="96"/>
      <c r="HSX38" s="100"/>
      <c r="HSY38" s="102"/>
      <c r="HSZ38" s="103"/>
      <c r="HTA38" s="96"/>
      <c r="HTB38" s="96"/>
      <c r="HTC38" s="96"/>
      <c r="HTD38" s="97"/>
      <c r="HTE38" s="98"/>
      <c r="HTF38" s="104"/>
      <c r="HTG38" s="96"/>
      <c r="HTH38" s="99"/>
      <c r="HTI38" s="99"/>
      <c r="HTJ38" s="99"/>
      <c r="HTK38" s="96"/>
      <c r="HTL38" s="96"/>
      <c r="HTM38" s="96"/>
      <c r="HTN38" s="96"/>
      <c r="HTO38" s="97"/>
      <c r="HTP38" s="96"/>
      <c r="HTQ38" s="96"/>
      <c r="HTR38" s="96"/>
      <c r="HTS38" s="96"/>
      <c r="HTT38" s="101"/>
      <c r="HTU38" s="96"/>
      <c r="HTV38" s="100"/>
      <c r="HTW38" s="102"/>
      <c r="HTX38" s="103"/>
      <c r="HTY38" s="96"/>
      <c r="HTZ38" s="96"/>
      <c r="HUA38" s="96"/>
      <c r="HUB38" s="97"/>
      <c r="HUC38" s="98"/>
      <c r="HUD38" s="104"/>
      <c r="HUE38" s="96"/>
      <c r="HUF38" s="99"/>
      <c r="HUG38" s="99"/>
      <c r="HUH38" s="99"/>
      <c r="HUI38" s="96"/>
      <c r="HUJ38" s="96"/>
      <c r="HUK38" s="96"/>
      <c r="HUL38" s="96"/>
      <c r="HUM38" s="97"/>
      <c r="HUN38" s="96"/>
      <c r="HUO38" s="96"/>
      <c r="HUP38" s="96"/>
      <c r="HUQ38" s="96"/>
      <c r="HUR38" s="101"/>
      <c r="HUS38" s="96"/>
      <c r="HUT38" s="100"/>
      <c r="HUU38" s="102"/>
      <c r="HUV38" s="103"/>
      <c r="HUW38" s="96"/>
      <c r="HUX38" s="96"/>
      <c r="HUY38" s="96"/>
      <c r="HUZ38" s="97"/>
      <c r="HVA38" s="98"/>
      <c r="HVB38" s="104"/>
      <c r="HVC38" s="96"/>
      <c r="HVD38" s="99"/>
      <c r="HVE38" s="99"/>
      <c r="HVF38" s="99"/>
      <c r="HVG38" s="96"/>
      <c r="HVH38" s="96"/>
      <c r="HVI38" s="96"/>
      <c r="HVJ38" s="96"/>
      <c r="HVK38" s="97"/>
      <c r="HVL38" s="96"/>
      <c r="HVM38" s="96"/>
      <c r="HVN38" s="96"/>
      <c r="HVO38" s="96"/>
      <c r="HVP38" s="101"/>
      <c r="HVQ38" s="96"/>
      <c r="HVR38" s="100"/>
      <c r="HVS38" s="102"/>
      <c r="HVT38" s="103"/>
      <c r="HVU38" s="96"/>
      <c r="HVV38" s="96"/>
      <c r="HVW38" s="96"/>
      <c r="HVX38" s="97"/>
      <c r="HVY38" s="98"/>
      <c r="HVZ38" s="104"/>
      <c r="HWA38" s="96"/>
      <c r="HWB38" s="99"/>
      <c r="HWC38" s="99"/>
      <c r="HWD38" s="99"/>
      <c r="HWE38" s="96"/>
      <c r="HWF38" s="96"/>
      <c r="HWG38" s="96"/>
      <c r="HWH38" s="96"/>
      <c r="HWI38" s="97"/>
      <c r="HWJ38" s="96"/>
      <c r="HWK38" s="96"/>
      <c r="HWL38" s="96"/>
      <c r="HWM38" s="96"/>
      <c r="HWN38" s="101"/>
      <c r="HWO38" s="96"/>
      <c r="HWP38" s="100"/>
      <c r="HWQ38" s="102"/>
      <c r="HWR38" s="103"/>
      <c r="HWS38" s="96"/>
      <c r="HWT38" s="96"/>
      <c r="HWU38" s="96"/>
      <c r="HWV38" s="97"/>
      <c r="HWW38" s="98"/>
      <c r="HWX38" s="104"/>
      <c r="HWY38" s="96"/>
      <c r="HWZ38" s="99"/>
      <c r="HXA38" s="99"/>
      <c r="HXB38" s="99"/>
      <c r="HXC38" s="96"/>
      <c r="HXD38" s="96"/>
      <c r="HXE38" s="96"/>
      <c r="HXF38" s="96"/>
      <c r="HXG38" s="97"/>
      <c r="HXH38" s="96"/>
      <c r="HXI38" s="96"/>
      <c r="HXJ38" s="96"/>
      <c r="HXK38" s="96"/>
      <c r="HXL38" s="101"/>
      <c r="HXM38" s="96"/>
      <c r="HXN38" s="100"/>
      <c r="HXO38" s="102"/>
      <c r="HXP38" s="103"/>
      <c r="HXQ38" s="96"/>
      <c r="HXR38" s="96"/>
      <c r="HXS38" s="96"/>
      <c r="HXT38" s="97"/>
      <c r="HXU38" s="98"/>
      <c r="HXV38" s="104"/>
      <c r="HXW38" s="96"/>
      <c r="HXX38" s="99"/>
      <c r="HXY38" s="99"/>
      <c r="HXZ38" s="99"/>
      <c r="HYA38" s="96"/>
      <c r="HYB38" s="96"/>
      <c r="HYC38" s="96"/>
      <c r="HYD38" s="96"/>
      <c r="HYE38" s="97"/>
      <c r="HYF38" s="96"/>
      <c r="HYG38" s="96"/>
      <c r="HYH38" s="96"/>
      <c r="HYI38" s="96"/>
      <c r="HYJ38" s="101"/>
      <c r="HYK38" s="96"/>
      <c r="HYL38" s="100"/>
      <c r="HYM38" s="102"/>
      <c r="HYN38" s="103"/>
      <c r="HYO38" s="96"/>
      <c r="HYP38" s="96"/>
      <c r="HYQ38" s="96"/>
      <c r="HYR38" s="97"/>
      <c r="HYS38" s="98"/>
      <c r="HYT38" s="104"/>
      <c r="HYU38" s="96"/>
      <c r="HYV38" s="99"/>
      <c r="HYW38" s="99"/>
      <c r="HYX38" s="99"/>
      <c r="HYY38" s="96"/>
      <c r="HYZ38" s="96"/>
      <c r="HZA38" s="96"/>
      <c r="HZB38" s="96"/>
      <c r="HZC38" s="97"/>
      <c r="HZD38" s="96"/>
      <c r="HZE38" s="96"/>
      <c r="HZF38" s="96"/>
      <c r="HZG38" s="96"/>
      <c r="HZH38" s="101"/>
      <c r="HZI38" s="96"/>
      <c r="HZJ38" s="100"/>
      <c r="HZK38" s="102"/>
      <c r="HZL38" s="103"/>
      <c r="HZM38" s="96"/>
      <c r="HZN38" s="96"/>
      <c r="HZO38" s="96"/>
      <c r="HZP38" s="97"/>
      <c r="HZQ38" s="98"/>
      <c r="HZR38" s="104"/>
      <c r="HZS38" s="96"/>
      <c r="HZT38" s="99"/>
      <c r="HZU38" s="99"/>
      <c r="HZV38" s="99"/>
      <c r="HZW38" s="96"/>
      <c r="HZX38" s="96"/>
      <c r="HZY38" s="96"/>
      <c r="HZZ38" s="96"/>
      <c r="IAA38" s="97"/>
      <c r="IAB38" s="96"/>
      <c r="IAC38" s="96"/>
      <c r="IAD38" s="96"/>
      <c r="IAE38" s="96"/>
      <c r="IAF38" s="101"/>
      <c r="IAG38" s="96"/>
      <c r="IAH38" s="100"/>
      <c r="IAI38" s="102"/>
      <c r="IAJ38" s="103"/>
      <c r="IAK38" s="96"/>
      <c r="IAL38" s="96"/>
      <c r="IAM38" s="96"/>
      <c r="IAN38" s="97"/>
      <c r="IAO38" s="98"/>
      <c r="IAP38" s="104"/>
      <c r="IAQ38" s="96"/>
      <c r="IAR38" s="99"/>
      <c r="IAS38" s="99"/>
      <c r="IAT38" s="99"/>
      <c r="IAU38" s="96"/>
      <c r="IAV38" s="96"/>
      <c r="IAW38" s="96"/>
      <c r="IAX38" s="96"/>
      <c r="IAY38" s="97"/>
      <c r="IAZ38" s="96"/>
      <c r="IBA38" s="96"/>
      <c r="IBB38" s="96"/>
      <c r="IBC38" s="96"/>
      <c r="IBD38" s="101"/>
      <c r="IBE38" s="96"/>
      <c r="IBF38" s="100"/>
      <c r="IBG38" s="102"/>
      <c r="IBH38" s="103"/>
      <c r="IBI38" s="96"/>
      <c r="IBJ38" s="96"/>
      <c r="IBK38" s="96"/>
      <c r="IBL38" s="97"/>
      <c r="IBM38" s="98"/>
      <c r="IBN38" s="104"/>
      <c r="IBO38" s="96"/>
      <c r="IBP38" s="99"/>
      <c r="IBQ38" s="99"/>
      <c r="IBR38" s="99"/>
      <c r="IBS38" s="96"/>
      <c r="IBT38" s="96"/>
      <c r="IBU38" s="96"/>
      <c r="IBV38" s="96"/>
      <c r="IBW38" s="97"/>
      <c r="IBX38" s="96"/>
      <c r="IBY38" s="96"/>
      <c r="IBZ38" s="96"/>
      <c r="ICA38" s="96"/>
      <c r="ICB38" s="101"/>
      <c r="ICC38" s="96"/>
      <c r="ICD38" s="100"/>
      <c r="ICE38" s="102"/>
      <c r="ICF38" s="103"/>
      <c r="ICG38" s="96"/>
      <c r="ICH38" s="96"/>
      <c r="ICI38" s="96"/>
      <c r="ICJ38" s="97"/>
      <c r="ICK38" s="98"/>
      <c r="ICL38" s="104"/>
      <c r="ICM38" s="96"/>
      <c r="ICN38" s="99"/>
      <c r="ICO38" s="99"/>
      <c r="ICP38" s="99"/>
      <c r="ICQ38" s="96"/>
      <c r="ICR38" s="96"/>
      <c r="ICS38" s="96"/>
      <c r="ICT38" s="96"/>
      <c r="ICU38" s="97"/>
      <c r="ICV38" s="96"/>
      <c r="ICW38" s="96"/>
      <c r="ICX38" s="96"/>
      <c r="ICY38" s="96"/>
      <c r="ICZ38" s="101"/>
      <c r="IDA38" s="96"/>
      <c r="IDB38" s="100"/>
      <c r="IDC38" s="102"/>
      <c r="IDD38" s="103"/>
      <c r="IDE38" s="96"/>
      <c r="IDF38" s="96"/>
      <c r="IDG38" s="96"/>
      <c r="IDH38" s="97"/>
      <c r="IDI38" s="98"/>
      <c r="IDJ38" s="104"/>
      <c r="IDK38" s="96"/>
      <c r="IDL38" s="99"/>
      <c r="IDM38" s="99"/>
      <c r="IDN38" s="99"/>
      <c r="IDO38" s="96"/>
      <c r="IDP38" s="96"/>
      <c r="IDQ38" s="96"/>
      <c r="IDR38" s="96"/>
      <c r="IDS38" s="97"/>
      <c r="IDT38" s="96"/>
      <c r="IDU38" s="96"/>
      <c r="IDV38" s="96"/>
      <c r="IDW38" s="96"/>
      <c r="IDX38" s="101"/>
      <c r="IDY38" s="96"/>
      <c r="IDZ38" s="100"/>
      <c r="IEA38" s="102"/>
      <c r="IEB38" s="103"/>
      <c r="IEC38" s="96"/>
      <c r="IED38" s="96"/>
      <c r="IEE38" s="96"/>
      <c r="IEF38" s="97"/>
      <c r="IEG38" s="98"/>
      <c r="IEH38" s="104"/>
      <c r="IEI38" s="96"/>
      <c r="IEJ38" s="99"/>
      <c r="IEK38" s="99"/>
      <c r="IEL38" s="99"/>
      <c r="IEM38" s="96"/>
      <c r="IEN38" s="96"/>
      <c r="IEO38" s="96"/>
      <c r="IEP38" s="96"/>
      <c r="IEQ38" s="97"/>
      <c r="IER38" s="96"/>
      <c r="IES38" s="96"/>
      <c r="IET38" s="96"/>
      <c r="IEU38" s="96"/>
      <c r="IEV38" s="101"/>
      <c r="IEW38" s="96"/>
      <c r="IEX38" s="100"/>
      <c r="IEY38" s="102"/>
      <c r="IEZ38" s="103"/>
      <c r="IFA38" s="96"/>
      <c r="IFB38" s="96"/>
      <c r="IFC38" s="96"/>
      <c r="IFD38" s="97"/>
      <c r="IFE38" s="98"/>
      <c r="IFF38" s="104"/>
      <c r="IFG38" s="96"/>
      <c r="IFH38" s="99"/>
      <c r="IFI38" s="99"/>
      <c r="IFJ38" s="99"/>
      <c r="IFK38" s="96"/>
      <c r="IFL38" s="96"/>
      <c r="IFM38" s="96"/>
      <c r="IFN38" s="96"/>
      <c r="IFO38" s="97"/>
      <c r="IFP38" s="96"/>
      <c r="IFQ38" s="96"/>
      <c r="IFR38" s="96"/>
      <c r="IFS38" s="96"/>
      <c r="IFT38" s="101"/>
      <c r="IFU38" s="96"/>
      <c r="IFV38" s="100"/>
      <c r="IFW38" s="102"/>
      <c r="IFX38" s="103"/>
      <c r="IFY38" s="96"/>
      <c r="IFZ38" s="96"/>
      <c r="IGA38" s="96"/>
      <c r="IGB38" s="97"/>
      <c r="IGC38" s="98"/>
      <c r="IGD38" s="104"/>
      <c r="IGE38" s="96"/>
      <c r="IGF38" s="99"/>
      <c r="IGG38" s="99"/>
      <c r="IGH38" s="99"/>
      <c r="IGI38" s="96"/>
      <c r="IGJ38" s="96"/>
      <c r="IGK38" s="96"/>
      <c r="IGL38" s="96"/>
      <c r="IGM38" s="97"/>
      <c r="IGN38" s="96"/>
      <c r="IGO38" s="96"/>
      <c r="IGP38" s="96"/>
      <c r="IGQ38" s="96"/>
      <c r="IGR38" s="101"/>
      <c r="IGS38" s="96"/>
      <c r="IGT38" s="100"/>
      <c r="IGU38" s="102"/>
      <c r="IGV38" s="103"/>
      <c r="IGW38" s="96"/>
      <c r="IGX38" s="96"/>
      <c r="IGY38" s="96"/>
      <c r="IGZ38" s="97"/>
      <c r="IHA38" s="98"/>
      <c r="IHB38" s="104"/>
      <c r="IHC38" s="96"/>
      <c r="IHD38" s="99"/>
      <c r="IHE38" s="99"/>
      <c r="IHF38" s="99"/>
      <c r="IHG38" s="96"/>
      <c r="IHH38" s="96"/>
      <c r="IHI38" s="96"/>
      <c r="IHJ38" s="96"/>
      <c r="IHK38" s="97"/>
      <c r="IHL38" s="96"/>
      <c r="IHM38" s="96"/>
      <c r="IHN38" s="96"/>
      <c r="IHO38" s="96"/>
      <c r="IHP38" s="101"/>
      <c r="IHQ38" s="96"/>
      <c r="IHR38" s="100"/>
      <c r="IHS38" s="102"/>
      <c r="IHT38" s="103"/>
      <c r="IHU38" s="96"/>
      <c r="IHV38" s="96"/>
      <c r="IHW38" s="96"/>
      <c r="IHX38" s="97"/>
      <c r="IHY38" s="98"/>
      <c r="IHZ38" s="104"/>
      <c r="IIA38" s="96"/>
      <c r="IIB38" s="99"/>
      <c r="IIC38" s="99"/>
      <c r="IID38" s="99"/>
      <c r="IIE38" s="96"/>
      <c r="IIF38" s="96"/>
      <c r="IIG38" s="96"/>
      <c r="IIH38" s="96"/>
      <c r="III38" s="97"/>
      <c r="IIJ38" s="96"/>
      <c r="IIK38" s="96"/>
      <c r="IIL38" s="96"/>
      <c r="IIM38" s="96"/>
      <c r="IIN38" s="101"/>
      <c r="IIO38" s="96"/>
      <c r="IIP38" s="100"/>
      <c r="IIQ38" s="102"/>
      <c r="IIR38" s="103"/>
      <c r="IIS38" s="96"/>
      <c r="IIT38" s="96"/>
      <c r="IIU38" s="96"/>
      <c r="IIV38" s="97"/>
      <c r="IIW38" s="98"/>
      <c r="IIX38" s="104"/>
      <c r="IIY38" s="96"/>
      <c r="IIZ38" s="99"/>
      <c r="IJA38" s="99"/>
      <c r="IJB38" s="99"/>
      <c r="IJC38" s="96"/>
      <c r="IJD38" s="96"/>
      <c r="IJE38" s="96"/>
      <c r="IJF38" s="96"/>
      <c r="IJG38" s="97"/>
      <c r="IJH38" s="96"/>
      <c r="IJI38" s="96"/>
      <c r="IJJ38" s="96"/>
      <c r="IJK38" s="96"/>
      <c r="IJL38" s="101"/>
      <c r="IJM38" s="96"/>
      <c r="IJN38" s="100"/>
      <c r="IJO38" s="102"/>
      <c r="IJP38" s="103"/>
      <c r="IJQ38" s="96"/>
      <c r="IJR38" s="96"/>
      <c r="IJS38" s="96"/>
      <c r="IJT38" s="97"/>
      <c r="IJU38" s="98"/>
      <c r="IJV38" s="104"/>
      <c r="IJW38" s="96"/>
      <c r="IJX38" s="99"/>
      <c r="IJY38" s="99"/>
      <c r="IJZ38" s="99"/>
      <c r="IKA38" s="96"/>
      <c r="IKB38" s="96"/>
      <c r="IKC38" s="96"/>
      <c r="IKD38" s="96"/>
      <c r="IKE38" s="97"/>
      <c r="IKF38" s="96"/>
      <c r="IKG38" s="96"/>
      <c r="IKH38" s="96"/>
      <c r="IKI38" s="96"/>
      <c r="IKJ38" s="101"/>
      <c r="IKK38" s="96"/>
      <c r="IKL38" s="100"/>
      <c r="IKM38" s="102"/>
      <c r="IKN38" s="103"/>
      <c r="IKO38" s="96"/>
      <c r="IKP38" s="96"/>
      <c r="IKQ38" s="96"/>
      <c r="IKR38" s="97"/>
      <c r="IKS38" s="98"/>
      <c r="IKT38" s="104"/>
      <c r="IKU38" s="96"/>
      <c r="IKV38" s="99"/>
      <c r="IKW38" s="99"/>
      <c r="IKX38" s="99"/>
      <c r="IKY38" s="96"/>
      <c r="IKZ38" s="96"/>
      <c r="ILA38" s="96"/>
      <c r="ILB38" s="96"/>
      <c r="ILC38" s="97"/>
      <c r="ILD38" s="96"/>
      <c r="ILE38" s="96"/>
      <c r="ILF38" s="96"/>
      <c r="ILG38" s="96"/>
      <c r="ILH38" s="101"/>
      <c r="ILI38" s="96"/>
      <c r="ILJ38" s="100"/>
      <c r="ILK38" s="102"/>
      <c r="ILL38" s="103"/>
      <c r="ILM38" s="96"/>
      <c r="ILN38" s="96"/>
      <c r="ILO38" s="96"/>
      <c r="ILP38" s="97"/>
      <c r="ILQ38" s="98"/>
      <c r="ILR38" s="104"/>
      <c r="ILS38" s="96"/>
      <c r="ILT38" s="99"/>
      <c r="ILU38" s="99"/>
      <c r="ILV38" s="99"/>
      <c r="ILW38" s="96"/>
      <c r="ILX38" s="96"/>
      <c r="ILY38" s="96"/>
      <c r="ILZ38" s="96"/>
      <c r="IMA38" s="97"/>
      <c r="IMB38" s="96"/>
      <c r="IMC38" s="96"/>
      <c r="IMD38" s="96"/>
      <c r="IME38" s="96"/>
      <c r="IMF38" s="101"/>
      <c r="IMG38" s="96"/>
      <c r="IMH38" s="100"/>
      <c r="IMI38" s="102"/>
      <c r="IMJ38" s="103"/>
      <c r="IMK38" s="96"/>
      <c r="IML38" s="96"/>
      <c r="IMM38" s="96"/>
      <c r="IMN38" s="97"/>
      <c r="IMO38" s="98"/>
      <c r="IMP38" s="104"/>
      <c r="IMQ38" s="96"/>
      <c r="IMR38" s="99"/>
      <c r="IMS38" s="99"/>
      <c r="IMT38" s="99"/>
      <c r="IMU38" s="96"/>
      <c r="IMV38" s="96"/>
      <c r="IMW38" s="96"/>
      <c r="IMX38" s="96"/>
      <c r="IMY38" s="97"/>
      <c r="IMZ38" s="96"/>
      <c r="INA38" s="96"/>
      <c r="INB38" s="96"/>
      <c r="INC38" s="96"/>
      <c r="IND38" s="101"/>
      <c r="INE38" s="96"/>
      <c r="INF38" s="100"/>
      <c r="ING38" s="102"/>
      <c r="INH38" s="103"/>
      <c r="INI38" s="96"/>
      <c r="INJ38" s="96"/>
      <c r="INK38" s="96"/>
      <c r="INL38" s="97"/>
      <c r="INM38" s="98"/>
      <c r="INN38" s="104"/>
      <c r="INO38" s="96"/>
      <c r="INP38" s="99"/>
      <c r="INQ38" s="99"/>
      <c r="INR38" s="99"/>
      <c r="INS38" s="96"/>
      <c r="INT38" s="96"/>
      <c r="INU38" s="96"/>
      <c r="INV38" s="96"/>
      <c r="INW38" s="97"/>
      <c r="INX38" s="96"/>
      <c r="INY38" s="96"/>
      <c r="INZ38" s="96"/>
      <c r="IOA38" s="96"/>
      <c r="IOB38" s="101"/>
      <c r="IOC38" s="96"/>
      <c r="IOD38" s="100"/>
      <c r="IOE38" s="102"/>
      <c r="IOF38" s="103"/>
      <c r="IOG38" s="96"/>
      <c r="IOH38" s="96"/>
      <c r="IOI38" s="96"/>
      <c r="IOJ38" s="97"/>
      <c r="IOK38" s="98"/>
      <c r="IOL38" s="104"/>
      <c r="IOM38" s="96"/>
      <c r="ION38" s="99"/>
      <c r="IOO38" s="99"/>
      <c r="IOP38" s="99"/>
      <c r="IOQ38" s="96"/>
      <c r="IOR38" s="96"/>
      <c r="IOS38" s="96"/>
      <c r="IOT38" s="96"/>
      <c r="IOU38" s="97"/>
      <c r="IOV38" s="96"/>
      <c r="IOW38" s="96"/>
      <c r="IOX38" s="96"/>
      <c r="IOY38" s="96"/>
      <c r="IOZ38" s="101"/>
      <c r="IPA38" s="96"/>
      <c r="IPB38" s="100"/>
      <c r="IPC38" s="102"/>
      <c r="IPD38" s="103"/>
      <c r="IPE38" s="96"/>
      <c r="IPF38" s="96"/>
      <c r="IPG38" s="96"/>
      <c r="IPH38" s="97"/>
      <c r="IPI38" s="98"/>
      <c r="IPJ38" s="104"/>
      <c r="IPK38" s="96"/>
      <c r="IPL38" s="99"/>
      <c r="IPM38" s="99"/>
      <c r="IPN38" s="99"/>
      <c r="IPO38" s="96"/>
      <c r="IPP38" s="96"/>
      <c r="IPQ38" s="96"/>
      <c r="IPR38" s="96"/>
      <c r="IPS38" s="97"/>
      <c r="IPT38" s="96"/>
      <c r="IPU38" s="96"/>
      <c r="IPV38" s="96"/>
      <c r="IPW38" s="96"/>
      <c r="IPX38" s="101"/>
      <c r="IPY38" s="96"/>
      <c r="IPZ38" s="100"/>
      <c r="IQA38" s="102"/>
      <c r="IQB38" s="103"/>
      <c r="IQC38" s="96"/>
      <c r="IQD38" s="96"/>
      <c r="IQE38" s="96"/>
      <c r="IQF38" s="97"/>
      <c r="IQG38" s="98"/>
      <c r="IQH38" s="104"/>
      <c r="IQI38" s="96"/>
      <c r="IQJ38" s="99"/>
      <c r="IQK38" s="99"/>
      <c r="IQL38" s="99"/>
      <c r="IQM38" s="96"/>
      <c r="IQN38" s="96"/>
      <c r="IQO38" s="96"/>
      <c r="IQP38" s="96"/>
      <c r="IQQ38" s="97"/>
      <c r="IQR38" s="96"/>
      <c r="IQS38" s="96"/>
      <c r="IQT38" s="96"/>
      <c r="IQU38" s="96"/>
      <c r="IQV38" s="101"/>
      <c r="IQW38" s="96"/>
      <c r="IQX38" s="100"/>
      <c r="IQY38" s="102"/>
      <c r="IQZ38" s="103"/>
      <c r="IRA38" s="96"/>
      <c r="IRB38" s="96"/>
      <c r="IRC38" s="96"/>
      <c r="IRD38" s="97"/>
      <c r="IRE38" s="98"/>
      <c r="IRF38" s="104"/>
      <c r="IRG38" s="96"/>
      <c r="IRH38" s="99"/>
      <c r="IRI38" s="99"/>
      <c r="IRJ38" s="99"/>
      <c r="IRK38" s="96"/>
      <c r="IRL38" s="96"/>
      <c r="IRM38" s="96"/>
      <c r="IRN38" s="96"/>
      <c r="IRO38" s="97"/>
      <c r="IRP38" s="96"/>
      <c r="IRQ38" s="96"/>
      <c r="IRR38" s="96"/>
      <c r="IRS38" s="96"/>
      <c r="IRT38" s="101"/>
      <c r="IRU38" s="96"/>
      <c r="IRV38" s="100"/>
      <c r="IRW38" s="102"/>
      <c r="IRX38" s="103"/>
      <c r="IRY38" s="96"/>
      <c r="IRZ38" s="96"/>
      <c r="ISA38" s="96"/>
      <c r="ISB38" s="97"/>
      <c r="ISC38" s="98"/>
      <c r="ISD38" s="104"/>
      <c r="ISE38" s="96"/>
      <c r="ISF38" s="99"/>
      <c r="ISG38" s="99"/>
      <c r="ISH38" s="99"/>
      <c r="ISI38" s="96"/>
      <c r="ISJ38" s="96"/>
      <c r="ISK38" s="96"/>
      <c r="ISL38" s="96"/>
      <c r="ISM38" s="97"/>
      <c r="ISN38" s="96"/>
      <c r="ISO38" s="96"/>
      <c r="ISP38" s="96"/>
      <c r="ISQ38" s="96"/>
      <c r="ISR38" s="101"/>
      <c r="ISS38" s="96"/>
      <c r="IST38" s="100"/>
      <c r="ISU38" s="102"/>
      <c r="ISV38" s="103"/>
      <c r="ISW38" s="96"/>
      <c r="ISX38" s="96"/>
      <c r="ISY38" s="96"/>
      <c r="ISZ38" s="97"/>
      <c r="ITA38" s="98"/>
      <c r="ITB38" s="104"/>
      <c r="ITC38" s="96"/>
      <c r="ITD38" s="99"/>
      <c r="ITE38" s="99"/>
      <c r="ITF38" s="99"/>
      <c r="ITG38" s="96"/>
      <c r="ITH38" s="96"/>
      <c r="ITI38" s="96"/>
      <c r="ITJ38" s="96"/>
      <c r="ITK38" s="97"/>
      <c r="ITL38" s="96"/>
      <c r="ITM38" s="96"/>
      <c r="ITN38" s="96"/>
      <c r="ITO38" s="96"/>
      <c r="ITP38" s="101"/>
      <c r="ITQ38" s="96"/>
      <c r="ITR38" s="100"/>
      <c r="ITS38" s="102"/>
      <c r="ITT38" s="103"/>
      <c r="ITU38" s="96"/>
      <c r="ITV38" s="96"/>
      <c r="ITW38" s="96"/>
      <c r="ITX38" s="97"/>
      <c r="ITY38" s="98"/>
      <c r="ITZ38" s="104"/>
      <c r="IUA38" s="96"/>
      <c r="IUB38" s="99"/>
      <c r="IUC38" s="99"/>
      <c r="IUD38" s="99"/>
      <c r="IUE38" s="96"/>
      <c r="IUF38" s="96"/>
      <c r="IUG38" s="96"/>
      <c r="IUH38" s="96"/>
      <c r="IUI38" s="97"/>
      <c r="IUJ38" s="96"/>
      <c r="IUK38" s="96"/>
      <c r="IUL38" s="96"/>
      <c r="IUM38" s="96"/>
      <c r="IUN38" s="101"/>
      <c r="IUO38" s="96"/>
      <c r="IUP38" s="100"/>
      <c r="IUQ38" s="102"/>
      <c r="IUR38" s="103"/>
      <c r="IUS38" s="96"/>
      <c r="IUT38" s="96"/>
      <c r="IUU38" s="96"/>
      <c r="IUV38" s="97"/>
      <c r="IUW38" s="98"/>
      <c r="IUX38" s="104"/>
      <c r="IUY38" s="96"/>
      <c r="IUZ38" s="99"/>
      <c r="IVA38" s="99"/>
      <c r="IVB38" s="99"/>
      <c r="IVC38" s="96"/>
      <c r="IVD38" s="96"/>
      <c r="IVE38" s="96"/>
      <c r="IVF38" s="96"/>
      <c r="IVG38" s="97"/>
      <c r="IVH38" s="96"/>
      <c r="IVI38" s="96"/>
      <c r="IVJ38" s="96"/>
      <c r="IVK38" s="96"/>
      <c r="IVL38" s="101"/>
      <c r="IVM38" s="96"/>
      <c r="IVN38" s="100"/>
      <c r="IVO38" s="102"/>
      <c r="IVP38" s="103"/>
      <c r="IVQ38" s="96"/>
      <c r="IVR38" s="96"/>
      <c r="IVS38" s="96"/>
      <c r="IVT38" s="97"/>
      <c r="IVU38" s="98"/>
      <c r="IVV38" s="104"/>
      <c r="IVW38" s="96"/>
      <c r="IVX38" s="99"/>
      <c r="IVY38" s="99"/>
      <c r="IVZ38" s="99"/>
      <c r="IWA38" s="96"/>
      <c r="IWB38" s="96"/>
      <c r="IWC38" s="96"/>
      <c r="IWD38" s="96"/>
      <c r="IWE38" s="97"/>
      <c r="IWF38" s="96"/>
      <c r="IWG38" s="96"/>
      <c r="IWH38" s="96"/>
      <c r="IWI38" s="96"/>
      <c r="IWJ38" s="101"/>
      <c r="IWK38" s="96"/>
      <c r="IWL38" s="100"/>
      <c r="IWM38" s="102"/>
      <c r="IWN38" s="103"/>
      <c r="IWO38" s="96"/>
      <c r="IWP38" s="96"/>
      <c r="IWQ38" s="96"/>
      <c r="IWR38" s="97"/>
      <c r="IWS38" s="98"/>
      <c r="IWT38" s="104"/>
      <c r="IWU38" s="96"/>
      <c r="IWV38" s="99"/>
      <c r="IWW38" s="99"/>
      <c r="IWX38" s="99"/>
      <c r="IWY38" s="96"/>
      <c r="IWZ38" s="96"/>
      <c r="IXA38" s="96"/>
      <c r="IXB38" s="96"/>
      <c r="IXC38" s="97"/>
      <c r="IXD38" s="96"/>
      <c r="IXE38" s="96"/>
      <c r="IXF38" s="96"/>
      <c r="IXG38" s="96"/>
      <c r="IXH38" s="101"/>
      <c r="IXI38" s="96"/>
      <c r="IXJ38" s="100"/>
      <c r="IXK38" s="102"/>
      <c r="IXL38" s="103"/>
      <c r="IXM38" s="96"/>
      <c r="IXN38" s="96"/>
      <c r="IXO38" s="96"/>
      <c r="IXP38" s="97"/>
      <c r="IXQ38" s="98"/>
      <c r="IXR38" s="104"/>
      <c r="IXS38" s="96"/>
      <c r="IXT38" s="99"/>
      <c r="IXU38" s="99"/>
      <c r="IXV38" s="99"/>
      <c r="IXW38" s="96"/>
      <c r="IXX38" s="96"/>
      <c r="IXY38" s="96"/>
      <c r="IXZ38" s="96"/>
      <c r="IYA38" s="97"/>
      <c r="IYB38" s="96"/>
      <c r="IYC38" s="96"/>
      <c r="IYD38" s="96"/>
      <c r="IYE38" s="96"/>
      <c r="IYF38" s="101"/>
      <c r="IYG38" s="96"/>
      <c r="IYH38" s="100"/>
      <c r="IYI38" s="102"/>
      <c r="IYJ38" s="103"/>
      <c r="IYK38" s="96"/>
      <c r="IYL38" s="96"/>
      <c r="IYM38" s="96"/>
      <c r="IYN38" s="97"/>
      <c r="IYO38" s="98"/>
      <c r="IYP38" s="104"/>
      <c r="IYQ38" s="96"/>
      <c r="IYR38" s="99"/>
      <c r="IYS38" s="99"/>
      <c r="IYT38" s="99"/>
      <c r="IYU38" s="96"/>
      <c r="IYV38" s="96"/>
      <c r="IYW38" s="96"/>
      <c r="IYX38" s="96"/>
      <c r="IYY38" s="97"/>
      <c r="IYZ38" s="96"/>
      <c r="IZA38" s="96"/>
      <c r="IZB38" s="96"/>
      <c r="IZC38" s="96"/>
      <c r="IZD38" s="101"/>
      <c r="IZE38" s="96"/>
      <c r="IZF38" s="100"/>
      <c r="IZG38" s="102"/>
      <c r="IZH38" s="103"/>
      <c r="IZI38" s="96"/>
      <c r="IZJ38" s="96"/>
      <c r="IZK38" s="96"/>
      <c r="IZL38" s="97"/>
      <c r="IZM38" s="98"/>
      <c r="IZN38" s="104"/>
      <c r="IZO38" s="96"/>
      <c r="IZP38" s="99"/>
      <c r="IZQ38" s="99"/>
      <c r="IZR38" s="99"/>
      <c r="IZS38" s="96"/>
      <c r="IZT38" s="96"/>
      <c r="IZU38" s="96"/>
      <c r="IZV38" s="96"/>
      <c r="IZW38" s="97"/>
      <c r="IZX38" s="96"/>
      <c r="IZY38" s="96"/>
      <c r="IZZ38" s="96"/>
      <c r="JAA38" s="96"/>
      <c r="JAB38" s="101"/>
      <c r="JAC38" s="96"/>
      <c r="JAD38" s="100"/>
      <c r="JAE38" s="102"/>
      <c r="JAF38" s="103"/>
      <c r="JAG38" s="96"/>
      <c r="JAH38" s="96"/>
      <c r="JAI38" s="96"/>
      <c r="JAJ38" s="97"/>
      <c r="JAK38" s="98"/>
      <c r="JAL38" s="104"/>
      <c r="JAM38" s="96"/>
      <c r="JAN38" s="99"/>
      <c r="JAO38" s="99"/>
      <c r="JAP38" s="99"/>
      <c r="JAQ38" s="96"/>
      <c r="JAR38" s="96"/>
      <c r="JAS38" s="96"/>
      <c r="JAT38" s="96"/>
      <c r="JAU38" s="97"/>
      <c r="JAV38" s="96"/>
      <c r="JAW38" s="96"/>
      <c r="JAX38" s="96"/>
      <c r="JAY38" s="96"/>
      <c r="JAZ38" s="101"/>
      <c r="JBA38" s="96"/>
      <c r="JBB38" s="100"/>
      <c r="JBC38" s="102"/>
      <c r="JBD38" s="103"/>
      <c r="JBE38" s="96"/>
      <c r="JBF38" s="96"/>
      <c r="JBG38" s="96"/>
      <c r="JBH38" s="97"/>
      <c r="JBI38" s="98"/>
      <c r="JBJ38" s="104"/>
      <c r="JBK38" s="96"/>
      <c r="JBL38" s="99"/>
      <c r="JBM38" s="99"/>
      <c r="JBN38" s="99"/>
      <c r="JBO38" s="96"/>
      <c r="JBP38" s="96"/>
      <c r="JBQ38" s="96"/>
      <c r="JBR38" s="96"/>
      <c r="JBS38" s="97"/>
      <c r="JBT38" s="96"/>
      <c r="JBU38" s="96"/>
      <c r="JBV38" s="96"/>
      <c r="JBW38" s="96"/>
      <c r="JBX38" s="101"/>
      <c r="JBY38" s="96"/>
      <c r="JBZ38" s="100"/>
      <c r="JCA38" s="102"/>
      <c r="JCB38" s="103"/>
      <c r="JCC38" s="96"/>
      <c r="JCD38" s="96"/>
      <c r="JCE38" s="96"/>
      <c r="JCF38" s="97"/>
      <c r="JCG38" s="98"/>
      <c r="JCH38" s="104"/>
      <c r="JCI38" s="96"/>
      <c r="JCJ38" s="99"/>
      <c r="JCK38" s="99"/>
      <c r="JCL38" s="99"/>
      <c r="JCM38" s="96"/>
      <c r="JCN38" s="96"/>
      <c r="JCO38" s="96"/>
      <c r="JCP38" s="96"/>
      <c r="JCQ38" s="97"/>
      <c r="JCR38" s="96"/>
      <c r="JCS38" s="96"/>
      <c r="JCT38" s="96"/>
      <c r="JCU38" s="96"/>
      <c r="JCV38" s="101"/>
      <c r="JCW38" s="96"/>
      <c r="JCX38" s="100"/>
      <c r="JCY38" s="102"/>
      <c r="JCZ38" s="103"/>
      <c r="JDA38" s="96"/>
      <c r="JDB38" s="96"/>
      <c r="JDC38" s="96"/>
      <c r="JDD38" s="97"/>
      <c r="JDE38" s="98"/>
      <c r="JDF38" s="104"/>
      <c r="JDG38" s="96"/>
      <c r="JDH38" s="99"/>
      <c r="JDI38" s="99"/>
      <c r="JDJ38" s="99"/>
      <c r="JDK38" s="96"/>
      <c r="JDL38" s="96"/>
      <c r="JDM38" s="96"/>
      <c r="JDN38" s="96"/>
      <c r="JDO38" s="97"/>
      <c r="JDP38" s="96"/>
      <c r="JDQ38" s="96"/>
      <c r="JDR38" s="96"/>
      <c r="JDS38" s="96"/>
      <c r="JDT38" s="101"/>
      <c r="JDU38" s="96"/>
      <c r="JDV38" s="100"/>
      <c r="JDW38" s="102"/>
      <c r="JDX38" s="103"/>
      <c r="JDY38" s="96"/>
      <c r="JDZ38" s="96"/>
      <c r="JEA38" s="96"/>
      <c r="JEB38" s="97"/>
      <c r="JEC38" s="98"/>
      <c r="JED38" s="104"/>
      <c r="JEE38" s="96"/>
      <c r="JEF38" s="99"/>
      <c r="JEG38" s="99"/>
      <c r="JEH38" s="99"/>
      <c r="JEI38" s="96"/>
      <c r="JEJ38" s="96"/>
      <c r="JEK38" s="96"/>
      <c r="JEL38" s="96"/>
      <c r="JEM38" s="97"/>
      <c r="JEN38" s="96"/>
      <c r="JEO38" s="96"/>
      <c r="JEP38" s="96"/>
      <c r="JEQ38" s="96"/>
      <c r="JER38" s="101"/>
      <c r="JES38" s="96"/>
      <c r="JET38" s="100"/>
      <c r="JEU38" s="102"/>
      <c r="JEV38" s="103"/>
      <c r="JEW38" s="96"/>
      <c r="JEX38" s="96"/>
      <c r="JEY38" s="96"/>
      <c r="JEZ38" s="97"/>
      <c r="JFA38" s="98"/>
      <c r="JFB38" s="104"/>
      <c r="JFC38" s="96"/>
      <c r="JFD38" s="99"/>
      <c r="JFE38" s="99"/>
      <c r="JFF38" s="99"/>
      <c r="JFG38" s="96"/>
      <c r="JFH38" s="96"/>
      <c r="JFI38" s="96"/>
      <c r="JFJ38" s="96"/>
      <c r="JFK38" s="97"/>
      <c r="JFL38" s="96"/>
      <c r="JFM38" s="96"/>
      <c r="JFN38" s="96"/>
      <c r="JFO38" s="96"/>
      <c r="JFP38" s="101"/>
      <c r="JFQ38" s="96"/>
      <c r="JFR38" s="100"/>
      <c r="JFS38" s="102"/>
      <c r="JFT38" s="103"/>
      <c r="JFU38" s="96"/>
      <c r="JFV38" s="96"/>
      <c r="JFW38" s="96"/>
      <c r="JFX38" s="97"/>
      <c r="JFY38" s="98"/>
      <c r="JFZ38" s="104"/>
      <c r="JGA38" s="96"/>
      <c r="JGB38" s="99"/>
      <c r="JGC38" s="99"/>
      <c r="JGD38" s="99"/>
      <c r="JGE38" s="96"/>
      <c r="JGF38" s="96"/>
      <c r="JGG38" s="96"/>
      <c r="JGH38" s="96"/>
      <c r="JGI38" s="97"/>
      <c r="JGJ38" s="96"/>
      <c r="JGK38" s="96"/>
      <c r="JGL38" s="96"/>
      <c r="JGM38" s="96"/>
      <c r="JGN38" s="101"/>
      <c r="JGO38" s="96"/>
      <c r="JGP38" s="100"/>
      <c r="JGQ38" s="102"/>
      <c r="JGR38" s="103"/>
      <c r="JGS38" s="96"/>
      <c r="JGT38" s="96"/>
      <c r="JGU38" s="96"/>
      <c r="JGV38" s="97"/>
      <c r="JGW38" s="98"/>
      <c r="JGX38" s="104"/>
      <c r="JGY38" s="96"/>
      <c r="JGZ38" s="99"/>
      <c r="JHA38" s="99"/>
      <c r="JHB38" s="99"/>
      <c r="JHC38" s="96"/>
      <c r="JHD38" s="96"/>
      <c r="JHE38" s="96"/>
      <c r="JHF38" s="96"/>
      <c r="JHG38" s="97"/>
      <c r="JHH38" s="96"/>
      <c r="JHI38" s="96"/>
      <c r="JHJ38" s="96"/>
      <c r="JHK38" s="96"/>
      <c r="JHL38" s="101"/>
      <c r="JHM38" s="96"/>
      <c r="JHN38" s="100"/>
      <c r="JHO38" s="102"/>
      <c r="JHP38" s="103"/>
      <c r="JHQ38" s="96"/>
      <c r="JHR38" s="96"/>
      <c r="JHS38" s="96"/>
      <c r="JHT38" s="97"/>
      <c r="JHU38" s="98"/>
      <c r="JHV38" s="104"/>
      <c r="JHW38" s="96"/>
      <c r="JHX38" s="99"/>
      <c r="JHY38" s="99"/>
      <c r="JHZ38" s="99"/>
      <c r="JIA38" s="96"/>
      <c r="JIB38" s="96"/>
      <c r="JIC38" s="96"/>
      <c r="JID38" s="96"/>
      <c r="JIE38" s="97"/>
      <c r="JIF38" s="96"/>
      <c r="JIG38" s="96"/>
      <c r="JIH38" s="96"/>
      <c r="JII38" s="96"/>
      <c r="JIJ38" s="101"/>
      <c r="JIK38" s="96"/>
      <c r="JIL38" s="100"/>
      <c r="JIM38" s="102"/>
      <c r="JIN38" s="103"/>
      <c r="JIO38" s="96"/>
      <c r="JIP38" s="96"/>
      <c r="JIQ38" s="96"/>
      <c r="JIR38" s="97"/>
      <c r="JIS38" s="98"/>
      <c r="JIT38" s="104"/>
      <c r="JIU38" s="96"/>
      <c r="JIV38" s="99"/>
      <c r="JIW38" s="99"/>
      <c r="JIX38" s="99"/>
      <c r="JIY38" s="96"/>
      <c r="JIZ38" s="96"/>
      <c r="JJA38" s="96"/>
      <c r="JJB38" s="96"/>
      <c r="JJC38" s="97"/>
      <c r="JJD38" s="96"/>
      <c r="JJE38" s="96"/>
      <c r="JJF38" s="96"/>
      <c r="JJG38" s="96"/>
      <c r="JJH38" s="101"/>
      <c r="JJI38" s="96"/>
      <c r="JJJ38" s="100"/>
      <c r="JJK38" s="102"/>
      <c r="JJL38" s="103"/>
      <c r="JJM38" s="96"/>
      <c r="JJN38" s="96"/>
      <c r="JJO38" s="96"/>
      <c r="JJP38" s="97"/>
      <c r="JJQ38" s="98"/>
      <c r="JJR38" s="104"/>
      <c r="JJS38" s="96"/>
      <c r="JJT38" s="99"/>
      <c r="JJU38" s="99"/>
      <c r="JJV38" s="99"/>
      <c r="JJW38" s="96"/>
      <c r="JJX38" s="96"/>
      <c r="JJY38" s="96"/>
      <c r="JJZ38" s="96"/>
      <c r="JKA38" s="97"/>
      <c r="JKB38" s="96"/>
      <c r="JKC38" s="96"/>
      <c r="JKD38" s="96"/>
      <c r="JKE38" s="96"/>
      <c r="JKF38" s="101"/>
      <c r="JKG38" s="96"/>
      <c r="JKH38" s="100"/>
      <c r="JKI38" s="102"/>
      <c r="JKJ38" s="103"/>
      <c r="JKK38" s="96"/>
      <c r="JKL38" s="96"/>
      <c r="JKM38" s="96"/>
      <c r="JKN38" s="97"/>
      <c r="JKO38" s="98"/>
      <c r="JKP38" s="104"/>
      <c r="JKQ38" s="96"/>
      <c r="JKR38" s="99"/>
      <c r="JKS38" s="99"/>
      <c r="JKT38" s="99"/>
      <c r="JKU38" s="96"/>
      <c r="JKV38" s="96"/>
      <c r="JKW38" s="96"/>
      <c r="JKX38" s="96"/>
      <c r="JKY38" s="97"/>
      <c r="JKZ38" s="96"/>
      <c r="JLA38" s="96"/>
      <c r="JLB38" s="96"/>
      <c r="JLC38" s="96"/>
      <c r="JLD38" s="101"/>
      <c r="JLE38" s="96"/>
      <c r="JLF38" s="100"/>
      <c r="JLG38" s="102"/>
      <c r="JLH38" s="103"/>
      <c r="JLI38" s="96"/>
      <c r="JLJ38" s="96"/>
      <c r="JLK38" s="96"/>
      <c r="JLL38" s="97"/>
      <c r="JLM38" s="98"/>
      <c r="JLN38" s="104"/>
      <c r="JLO38" s="96"/>
      <c r="JLP38" s="99"/>
      <c r="JLQ38" s="99"/>
      <c r="JLR38" s="99"/>
      <c r="JLS38" s="96"/>
      <c r="JLT38" s="96"/>
      <c r="JLU38" s="96"/>
      <c r="JLV38" s="96"/>
      <c r="JLW38" s="97"/>
      <c r="JLX38" s="96"/>
      <c r="JLY38" s="96"/>
      <c r="JLZ38" s="96"/>
      <c r="JMA38" s="96"/>
      <c r="JMB38" s="101"/>
      <c r="JMC38" s="96"/>
      <c r="JMD38" s="100"/>
      <c r="JME38" s="102"/>
      <c r="JMF38" s="103"/>
      <c r="JMG38" s="96"/>
      <c r="JMH38" s="96"/>
      <c r="JMI38" s="96"/>
      <c r="JMJ38" s="97"/>
      <c r="JMK38" s="98"/>
      <c r="JML38" s="104"/>
      <c r="JMM38" s="96"/>
      <c r="JMN38" s="99"/>
      <c r="JMO38" s="99"/>
      <c r="JMP38" s="99"/>
      <c r="JMQ38" s="96"/>
      <c r="JMR38" s="96"/>
      <c r="JMS38" s="96"/>
      <c r="JMT38" s="96"/>
      <c r="JMU38" s="97"/>
      <c r="JMV38" s="96"/>
      <c r="JMW38" s="96"/>
      <c r="JMX38" s="96"/>
      <c r="JMY38" s="96"/>
      <c r="JMZ38" s="101"/>
      <c r="JNA38" s="96"/>
      <c r="JNB38" s="100"/>
      <c r="JNC38" s="102"/>
      <c r="JND38" s="103"/>
      <c r="JNE38" s="96"/>
      <c r="JNF38" s="96"/>
      <c r="JNG38" s="96"/>
      <c r="JNH38" s="97"/>
      <c r="JNI38" s="98"/>
      <c r="JNJ38" s="104"/>
      <c r="JNK38" s="96"/>
      <c r="JNL38" s="99"/>
      <c r="JNM38" s="99"/>
      <c r="JNN38" s="99"/>
      <c r="JNO38" s="96"/>
      <c r="JNP38" s="96"/>
      <c r="JNQ38" s="96"/>
      <c r="JNR38" s="96"/>
      <c r="JNS38" s="97"/>
      <c r="JNT38" s="96"/>
      <c r="JNU38" s="96"/>
      <c r="JNV38" s="96"/>
      <c r="JNW38" s="96"/>
      <c r="JNX38" s="101"/>
      <c r="JNY38" s="96"/>
      <c r="JNZ38" s="100"/>
      <c r="JOA38" s="102"/>
      <c r="JOB38" s="103"/>
      <c r="JOC38" s="96"/>
      <c r="JOD38" s="96"/>
      <c r="JOE38" s="96"/>
      <c r="JOF38" s="97"/>
      <c r="JOG38" s="98"/>
      <c r="JOH38" s="104"/>
      <c r="JOI38" s="96"/>
      <c r="JOJ38" s="99"/>
      <c r="JOK38" s="99"/>
      <c r="JOL38" s="99"/>
      <c r="JOM38" s="96"/>
      <c r="JON38" s="96"/>
      <c r="JOO38" s="96"/>
      <c r="JOP38" s="96"/>
      <c r="JOQ38" s="97"/>
      <c r="JOR38" s="96"/>
      <c r="JOS38" s="96"/>
      <c r="JOT38" s="96"/>
      <c r="JOU38" s="96"/>
      <c r="JOV38" s="101"/>
      <c r="JOW38" s="96"/>
      <c r="JOX38" s="100"/>
      <c r="JOY38" s="102"/>
      <c r="JOZ38" s="103"/>
      <c r="JPA38" s="96"/>
      <c r="JPB38" s="96"/>
      <c r="JPC38" s="96"/>
      <c r="JPD38" s="97"/>
      <c r="JPE38" s="98"/>
      <c r="JPF38" s="104"/>
      <c r="JPG38" s="96"/>
      <c r="JPH38" s="99"/>
      <c r="JPI38" s="99"/>
      <c r="JPJ38" s="99"/>
      <c r="JPK38" s="96"/>
      <c r="JPL38" s="96"/>
      <c r="JPM38" s="96"/>
      <c r="JPN38" s="96"/>
      <c r="JPO38" s="97"/>
      <c r="JPP38" s="96"/>
      <c r="JPQ38" s="96"/>
      <c r="JPR38" s="96"/>
      <c r="JPS38" s="96"/>
      <c r="JPT38" s="101"/>
      <c r="JPU38" s="96"/>
      <c r="JPV38" s="100"/>
      <c r="JPW38" s="102"/>
      <c r="JPX38" s="103"/>
      <c r="JPY38" s="96"/>
      <c r="JPZ38" s="96"/>
      <c r="JQA38" s="96"/>
      <c r="JQB38" s="97"/>
      <c r="JQC38" s="98"/>
      <c r="JQD38" s="104"/>
      <c r="JQE38" s="96"/>
      <c r="JQF38" s="99"/>
      <c r="JQG38" s="99"/>
      <c r="JQH38" s="99"/>
      <c r="JQI38" s="96"/>
      <c r="JQJ38" s="96"/>
      <c r="JQK38" s="96"/>
      <c r="JQL38" s="96"/>
      <c r="JQM38" s="97"/>
      <c r="JQN38" s="96"/>
      <c r="JQO38" s="96"/>
      <c r="JQP38" s="96"/>
      <c r="JQQ38" s="96"/>
      <c r="JQR38" s="101"/>
      <c r="JQS38" s="96"/>
      <c r="JQT38" s="100"/>
      <c r="JQU38" s="102"/>
      <c r="JQV38" s="103"/>
      <c r="JQW38" s="96"/>
      <c r="JQX38" s="96"/>
      <c r="JQY38" s="96"/>
      <c r="JQZ38" s="97"/>
      <c r="JRA38" s="98"/>
      <c r="JRB38" s="104"/>
      <c r="JRC38" s="96"/>
      <c r="JRD38" s="99"/>
      <c r="JRE38" s="99"/>
      <c r="JRF38" s="99"/>
      <c r="JRG38" s="96"/>
      <c r="JRH38" s="96"/>
      <c r="JRI38" s="96"/>
      <c r="JRJ38" s="96"/>
      <c r="JRK38" s="97"/>
      <c r="JRL38" s="96"/>
      <c r="JRM38" s="96"/>
      <c r="JRN38" s="96"/>
      <c r="JRO38" s="96"/>
      <c r="JRP38" s="101"/>
      <c r="JRQ38" s="96"/>
      <c r="JRR38" s="100"/>
      <c r="JRS38" s="102"/>
      <c r="JRT38" s="103"/>
      <c r="JRU38" s="96"/>
      <c r="JRV38" s="96"/>
      <c r="JRW38" s="96"/>
      <c r="JRX38" s="97"/>
      <c r="JRY38" s="98"/>
      <c r="JRZ38" s="104"/>
      <c r="JSA38" s="96"/>
      <c r="JSB38" s="99"/>
      <c r="JSC38" s="99"/>
      <c r="JSD38" s="99"/>
      <c r="JSE38" s="96"/>
      <c r="JSF38" s="96"/>
      <c r="JSG38" s="96"/>
      <c r="JSH38" s="96"/>
      <c r="JSI38" s="97"/>
      <c r="JSJ38" s="96"/>
      <c r="JSK38" s="96"/>
      <c r="JSL38" s="96"/>
      <c r="JSM38" s="96"/>
      <c r="JSN38" s="101"/>
      <c r="JSO38" s="96"/>
      <c r="JSP38" s="100"/>
      <c r="JSQ38" s="102"/>
      <c r="JSR38" s="103"/>
      <c r="JSS38" s="96"/>
      <c r="JST38" s="96"/>
      <c r="JSU38" s="96"/>
      <c r="JSV38" s="97"/>
      <c r="JSW38" s="98"/>
      <c r="JSX38" s="104"/>
      <c r="JSY38" s="96"/>
      <c r="JSZ38" s="99"/>
      <c r="JTA38" s="99"/>
      <c r="JTB38" s="99"/>
      <c r="JTC38" s="96"/>
      <c r="JTD38" s="96"/>
      <c r="JTE38" s="96"/>
      <c r="JTF38" s="96"/>
      <c r="JTG38" s="97"/>
      <c r="JTH38" s="96"/>
      <c r="JTI38" s="96"/>
      <c r="JTJ38" s="96"/>
      <c r="JTK38" s="96"/>
      <c r="JTL38" s="101"/>
      <c r="JTM38" s="96"/>
      <c r="JTN38" s="100"/>
      <c r="JTO38" s="102"/>
      <c r="JTP38" s="103"/>
      <c r="JTQ38" s="96"/>
      <c r="JTR38" s="96"/>
      <c r="JTS38" s="96"/>
      <c r="JTT38" s="97"/>
      <c r="JTU38" s="98"/>
      <c r="JTV38" s="104"/>
      <c r="JTW38" s="96"/>
      <c r="JTX38" s="99"/>
      <c r="JTY38" s="99"/>
      <c r="JTZ38" s="99"/>
      <c r="JUA38" s="96"/>
      <c r="JUB38" s="96"/>
      <c r="JUC38" s="96"/>
      <c r="JUD38" s="96"/>
      <c r="JUE38" s="97"/>
      <c r="JUF38" s="96"/>
      <c r="JUG38" s="96"/>
      <c r="JUH38" s="96"/>
      <c r="JUI38" s="96"/>
      <c r="JUJ38" s="101"/>
      <c r="JUK38" s="96"/>
      <c r="JUL38" s="100"/>
      <c r="JUM38" s="102"/>
      <c r="JUN38" s="103"/>
      <c r="JUO38" s="96"/>
      <c r="JUP38" s="96"/>
      <c r="JUQ38" s="96"/>
      <c r="JUR38" s="97"/>
      <c r="JUS38" s="98"/>
      <c r="JUT38" s="104"/>
      <c r="JUU38" s="96"/>
      <c r="JUV38" s="99"/>
      <c r="JUW38" s="99"/>
      <c r="JUX38" s="99"/>
      <c r="JUY38" s="96"/>
      <c r="JUZ38" s="96"/>
      <c r="JVA38" s="96"/>
      <c r="JVB38" s="96"/>
      <c r="JVC38" s="97"/>
      <c r="JVD38" s="96"/>
      <c r="JVE38" s="96"/>
      <c r="JVF38" s="96"/>
      <c r="JVG38" s="96"/>
      <c r="JVH38" s="101"/>
      <c r="JVI38" s="96"/>
      <c r="JVJ38" s="100"/>
      <c r="JVK38" s="102"/>
      <c r="JVL38" s="103"/>
      <c r="JVM38" s="96"/>
      <c r="JVN38" s="96"/>
      <c r="JVO38" s="96"/>
      <c r="JVP38" s="97"/>
      <c r="JVQ38" s="98"/>
      <c r="JVR38" s="104"/>
      <c r="JVS38" s="96"/>
      <c r="JVT38" s="99"/>
      <c r="JVU38" s="99"/>
      <c r="JVV38" s="99"/>
      <c r="JVW38" s="96"/>
      <c r="JVX38" s="96"/>
      <c r="JVY38" s="96"/>
      <c r="JVZ38" s="96"/>
      <c r="JWA38" s="97"/>
      <c r="JWB38" s="96"/>
      <c r="JWC38" s="96"/>
      <c r="JWD38" s="96"/>
      <c r="JWE38" s="96"/>
      <c r="JWF38" s="101"/>
      <c r="JWG38" s="96"/>
      <c r="JWH38" s="100"/>
      <c r="JWI38" s="102"/>
      <c r="JWJ38" s="103"/>
      <c r="JWK38" s="96"/>
      <c r="JWL38" s="96"/>
      <c r="JWM38" s="96"/>
      <c r="JWN38" s="97"/>
      <c r="JWO38" s="98"/>
      <c r="JWP38" s="104"/>
      <c r="JWQ38" s="96"/>
      <c r="JWR38" s="99"/>
      <c r="JWS38" s="99"/>
      <c r="JWT38" s="99"/>
      <c r="JWU38" s="96"/>
      <c r="JWV38" s="96"/>
      <c r="JWW38" s="96"/>
      <c r="JWX38" s="96"/>
      <c r="JWY38" s="97"/>
      <c r="JWZ38" s="96"/>
      <c r="JXA38" s="96"/>
      <c r="JXB38" s="96"/>
      <c r="JXC38" s="96"/>
      <c r="JXD38" s="101"/>
      <c r="JXE38" s="96"/>
      <c r="JXF38" s="100"/>
      <c r="JXG38" s="102"/>
      <c r="JXH38" s="103"/>
      <c r="JXI38" s="96"/>
      <c r="JXJ38" s="96"/>
      <c r="JXK38" s="96"/>
      <c r="JXL38" s="97"/>
      <c r="JXM38" s="98"/>
      <c r="JXN38" s="104"/>
      <c r="JXO38" s="96"/>
      <c r="JXP38" s="99"/>
      <c r="JXQ38" s="99"/>
      <c r="JXR38" s="99"/>
      <c r="JXS38" s="96"/>
      <c r="JXT38" s="96"/>
      <c r="JXU38" s="96"/>
      <c r="JXV38" s="96"/>
      <c r="JXW38" s="97"/>
      <c r="JXX38" s="96"/>
      <c r="JXY38" s="96"/>
      <c r="JXZ38" s="96"/>
      <c r="JYA38" s="96"/>
      <c r="JYB38" s="101"/>
      <c r="JYC38" s="96"/>
      <c r="JYD38" s="100"/>
      <c r="JYE38" s="102"/>
      <c r="JYF38" s="103"/>
      <c r="JYG38" s="96"/>
      <c r="JYH38" s="96"/>
      <c r="JYI38" s="96"/>
      <c r="JYJ38" s="97"/>
      <c r="JYK38" s="98"/>
      <c r="JYL38" s="104"/>
      <c r="JYM38" s="96"/>
      <c r="JYN38" s="99"/>
      <c r="JYO38" s="99"/>
      <c r="JYP38" s="99"/>
      <c r="JYQ38" s="96"/>
      <c r="JYR38" s="96"/>
      <c r="JYS38" s="96"/>
      <c r="JYT38" s="96"/>
      <c r="JYU38" s="97"/>
      <c r="JYV38" s="96"/>
      <c r="JYW38" s="96"/>
      <c r="JYX38" s="96"/>
      <c r="JYY38" s="96"/>
      <c r="JYZ38" s="101"/>
      <c r="JZA38" s="96"/>
      <c r="JZB38" s="100"/>
      <c r="JZC38" s="102"/>
      <c r="JZD38" s="103"/>
      <c r="JZE38" s="96"/>
      <c r="JZF38" s="96"/>
      <c r="JZG38" s="96"/>
      <c r="JZH38" s="97"/>
      <c r="JZI38" s="98"/>
      <c r="JZJ38" s="104"/>
      <c r="JZK38" s="96"/>
      <c r="JZL38" s="99"/>
      <c r="JZM38" s="99"/>
      <c r="JZN38" s="99"/>
      <c r="JZO38" s="96"/>
      <c r="JZP38" s="96"/>
      <c r="JZQ38" s="96"/>
      <c r="JZR38" s="96"/>
      <c r="JZS38" s="97"/>
      <c r="JZT38" s="96"/>
      <c r="JZU38" s="96"/>
      <c r="JZV38" s="96"/>
      <c r="JZW38" s="96"/>
      <c r="JZX38" s="101"/>
      <c r="JZY38" s="96"/>
      <c r="JZZ38" s="100"/>
      <c r="KAA38" s="102"/>
      <c r="KAB38" s="103"/>
      <c r="KAC38" s="96"/>
      <c r="KAD38" s="96"/>
      <c r="KAE38" s="96"/>
      <c r="KAF38" s="97"/>
      <c r="KAG38" s="98"/>
      <c r="KAH38" s="104"/>
      <c r="KAI38" s="96"/>
      <c r="KAJ38" s="99"/>
      <c r="KAK38" s="99"/>
      <c r="KAL38" s="99"/>
      <c r="KAM38" s="96"/>
      <c r="KAN38" s="96"/>
      <c r="KAO38" s="96"/>
      <c r="KAP38" s="96"/>
      <c r="KAQ38" s="97"/>
      <c r="KAR38" s="96"/>
      <c r="KAS38" s="96"/>
      <c r="KAT38" s="96"/>
      <c r="KAU38" s="96"/>
      <c r="KAV38" s="101"/>
      <c r="KAW38" s="96"/>
      <c r="KAX38" s="100"/>
      <c r="KAY38" s="102"/>
      <c r="KAZ38" s="103"/>
      <c r="KBA38" s="96"/>
      <c r="KBB38" s="96"/>
      <c r="KBC38" s="96"/>
      <c r="KBD38" s="97"/>
      <c r="KBE38" s="98"/>
      <c r="KBF38" s="104"/>
      <c r="KBG38" s="96"/>
      <c r="KBH38" s="99"/>
      <c r="KBI38" s="99"/>
      <c r="KBJ38" s="99"/>
      <c r="KBK38" s="96"/>
      <c r="KBL38" s="96"/>
      <c r="KBM38" s="96"/>
      <c r="KBN38" s="96"/>
      <c r="KBO38" s="97"/>
      <c r="KBP38" s="96"/>
      <c r="KBQ38" s="96"/>
      <c r="KBR38" s="96"/>
      <c r="KBS38" s="96"/>
      <c r="KBT38" s="101"/>
      <c r="KBU38" s="96"/>
      <c r="KBV38" s="100"/>
      <c r="KBW38" s="102"/>
      <c r="KBX38" s="103"/>
      <c r="KBY38" s="96"/>
      <c r="KBZ38" s="96"/>
      <c r="KCA38" s="96"/>
      <c r="KCB38" s="97"/>
      <c r="KCC38" s="98"/>
      <c r="KCD38" s="104"/>
      <c r="KCE38" s="96"/>
      <c r="KCF38" s="99"/>
      <c r="KCG38" s="99"/>
      <c r="KCH38" s="99"/>
      <c r="KCI38" s="96"/>
      <c r="KCJ38" s="96"/>
      <c r="KCK38" s="96"/>
      <c r="KCL38" s="96"/>
      <c r="KCM38" s="97"/>
      <c r="KCN38" s="96"/>
      <c r="KCO38" s="96"/>
      <c r="KCP38" s="96"/>
      <c r="KCQ38" s="96"/>
      <c r="KCR38" s="101"/>
      <c r="KCS38" s="96"/>
      <c r="KCT38" s="100"/>
      <c r="KCU38" s="102"/>
      <c r="KCV38" s="103"/>
      <c r="KCW38" s="96"/>
      <c r="KCX38" s="96"/>
      <c r="KCY38" s="96"/>
      <c r="KCZ38" s="97"/>
      <c r="KDA38" s="98"/>
      <c r="KDB38" s="104"/>
      <c r="KDC38" s="96"/>
      <c r="KDD38" s="99"/>
      <c r="KDE38" s="99"/>
      <c r="KDF38" s="99"/>
      <c r="KDG38" s="96"/>
      <c r="KDH38" s="96"/>
      <c r="KDI38" s="96"/>
      <c r="KDJ38" s="96"/>
      <c r="KDK38" s="97"/>
      <c r="KDL38" s="96"/>
      <c r="KDM38" s="96"/>
      <c r="KDN38" s="96"/>
      <c r="KDO38" s="96"/>
      <c r="KDP38" s="101"/>
      <c r="KDQ38" s="96"/>
      <c r="KDR38" s="100"/>
      <c r="KDS38" s="102"/>
      <c r="KDT38" s="103"/>
      <c r="KDU38" s="96"/>
      <c r="KDV38" s="96"/>
      <c r="KDW38" s="96"/>
      <c r="KDX38" s="97"/>
      <c r="KDY38" s="98"/>
      <c r="KDZ38" s="104"/>
      <c r="KEA38" s="96"/>
      <c r="KEB38" s="99"/>
      <c r="KEC38" s="99"/>
      <c r="KED38" s="99"/>
      <c r="KEE38" s="96"/>
      <c r="KEF38" s="96"/>
      <c r="KEG38" s="96"/>
      <c r="KEH38" s="96"/>
      <c r="KEI38" s="97"/>
      <c r="KEJ38" s="96"/>
      <c r="KEK38" s="96"/>
      <c r="KEL38" s="96"/>
      <c r="KEM38" s="96"/>
      <c r="KEN38" s="101"/>
      <c r="KEO38" s="96"/>
      <c r="KEP38" s="100"/>
      <c r="KEQ38" s="102"/>
      <c r="KER38" s="103"/>
      <c r="KES38" s="96"/>
      <c r="KET38" s="96"/>
      <c r="KEU38" s="96"/>
      <c r="KEV38" s="97"/>
      <c r="KEW38" s="98"/>
      <c r="KEX38" s="104"/>
      <c r="KEY38" s="96"/>
      <c r="KEZ38" s="99"/>
      <c r="KFA38" s="99"/>
      <c r="KFB38" s="99"/>
      <c r="KFC38" s="96"/>
      <c r="KFD38" s="96"/>
      <c r="KFE38" s="96"/>
      <c r="KFF38" s="96"/>
      <c r="KFG38" s="97"/>
      <c r="KFH38" s="96"/>
      <c r="KFI38" s="96"/>
      <c r="KFJ38" s="96"/>
      <c r="KFK38" s="96"/>
      <c r="KFL38" s="101"/>
      <c r="KFM38" s="96"/>
      <c r="KFN38" s="100"/>
      <c r="KFO38" s="102"/>
      <c r="KFP38" s="103"/>
      <c r="KFQ38" s="96"/>
      <c r="KFR38" s="96"/>
      <c r="KFS38" s="96"/>
      <c r="KFT38" s="97"/>
      <c r="KFU38" s="98"/>
      <c r="KFV38" s="104"/>
      <c r="KFW38" s="96"/>
      <c r="KFX38" s="99"/>
      <c r="KFY38" s="99"/>
      <c r="KFZ38" s="99"/>
      <c r="KGA38" s="96"/>
      <c r="KGB38" s="96"/>
      <c r="KGC38" s="96"/>
      <c r="KGD38" s="96"/>
      <c r="KGE38" s="97"/>
      <c r="KGF38" s="96"/>
      <c r="KGG38" s="96"/>
      <c r="KGH38" s="96"/>
      <c r="KGI38" s="96"/>
      <c r="KGJ38" s="101"/>
      <c r="KGK38" s="96"/>
      <c r="KGL38" s="100"/>
      <c r="KGM38" s="102"/>
      <c r="KGN38" s="103"/>
      <c r="KGO38" s="96"/>
      <c r="KGP38" s="96"/>
      <c r="KGQ38" s="96"/>
      <c r="KGR38" s="97"/>
      <c r="KGS38" s="98"/>
      <c r="KGT38" s="104"/>
      <c r="KGU38" s="96"/>
      <c r="KGV38" s="99"/>
      <c r="KGW38" s="99"/>
      <c r="KGX38" s="99"/>
      <c r="KGY38" s="96"/>
      <c r="KGZ38" s="96"/>
      <c r="KHA38" s="96"/>
      <c r="KHB38" s="96"/>
      <c r="KHC38" s="97"/>
      <c r="KHD38" s="96"/>
      <c r="KHE38" s="96"/>
      <c r="KHF38" s="96"/>
      <c r="KHG38" s="96"/>
      <c r="KHH38" s="101"/>
      <c r="KHI38" s="96"/>
      <c r="KHJ38" s="100"/>
      <c r="KHK38" s="102"/>
      <c r="KHL38" s="103"/>
      <c r="KHM38" s="96"/>
      <c r="KHN38" s="96"/>
      <c r="KHO38" s="96"/>
      <c r="KHP38" s="97"/>
      <c r="KHQ38" s="98"/>
      <c r="KHR38" s="104"/>
      <c r="KHS38" s="96"/>
      <c r="KHT38" s="99"/>
      <c r="KHU38" s="99"/>
      <c r="KHV38" s="99"/>
      <c r="KHW38" s="96"/>
      <c r="KHX38" s="96"/>
      <c r="KHY38" s="96"/>
      <c r="KHZ38" s="96"/>
      <c r="KIA38" s="97"/>
      <c r="KIB38" s="96"/>
      <c r="KIC38" s="96"/>
      <c r="KID38" s="96"/>
      <c r="KIE38" s="96"/>
      <c r="KIF38" s="101"/>
      <c r="KIG38" s="96"/>
      <c r="KIH38" s="100"/>
      <c r="KII38" s="102"/>
      <c r="KIJ38" s="103"/>
      <c r="KIK38" s="96"/>
      <c r="KIL38" s="96"/>
      <c r="KIM38" s="96"/>
      <c r="KIN38" s="97"/>
      <c r="KIO38" s="98"/>
      <c r="KIP38" s="104"/>
      <c r="KIQ38" s="96"/>
      <c r="KIR38" s="99"/>
      <c r="KIS38" s="99"/>
      <c r="KIT38" s="99"/>
      <c r="KIU38" s="96"/>
      <c r="KIV38" s="96"/>
      <c r="KIW38" s="96"/>
      <c r="KIX38" s="96"/>
      <c r="KIY38" s="97"/>
      <c r="KIZ38" s="96"/>
      <c r="KJA38" s="96"/>
      <c r="KJB38" s="96"/>
      <c r="KJC38" s="96"/>
      <c r="KJD38" s="101"/>
      <c r="KJE38" s="96"/>
      <c r="KJF38" s="100"/>
      <c r="KJG38" s="102"/>
      <c r="KJH38" s="103"/>
      <c r="KJI38" s="96"/>
      <c r="KJJ38" s="96"/>
      <c r="KJK38" s="96"/>
      <c r="KJL38" s="97"/>
      <c r="KJM38" s="98"/>
      <c r="KJN38" s="104"/>
      <c r="KJO38" s="96"/>
      <c r="KJP38" s="99"/>
      <c r="KJQ38" s="99"/>
      <c r="KJR38" s="99"/>
      <c r="KJS38" s="96"/>
      <c r="KJT38" s="96"/>
      <c r="KJU38" s="96"/>
      <c r="KJV38" s="96"/>
      <c r="KJW38" s="97"/>
      <c r="KJX38" s="96"/>
      <c r="KJY38" s="96"/>
      <c r="KJZ38" s="96"/>
      <c r="KKA38" s="96"/>
      <c r="KKB38" s="101"/>
      <c r="KKC38" s="96"/>
      <c r="KKD38" s="100"/>
      <c r="KKE38" s="102"/>
      <c r="KKF38" s="103"/>
      <c r="KKG38" s="96"/>
      <c r="KKH38" s="96"/>
      <c r="KKI38" s="96"/>
      <c r="KKJ38" s="97"/>
      <c r="KKK38" s="98"/>
      <c r="KKL38" s="104"/>
      <c r="KKM38" s="96"/>
      <c r="KKN38" s="99"/>
      <c r="KKO38" s="99"/>
      <c r="KKP38" s="99"/>
      <c r="KKQ38" s="96"/>
      <c r="KKR38" s="96"/>
      <c r="KKS38" s="96"/>
      <c r="KKT38" s="96"/>
      <c r="KKU38" s="97"/>
      <c r="KKV38" s="96"/>
      <c r="KKW38" s="96"/>
      <c r="KKX38" s="96"/>
      <c r="KKY38" s="96"/>
      <c r="KKZ38" s="101"/>
      <c r="KLA38" s="96"/>
      <c r="KLB38" s="100"/>
      <c r="KLC38" s="102"/>
      <c r="KLD38" s="103"/>
      <c r="KLE38" s="96"/>
      <c r="KLF38" s="96"/>
      <c r="KLG38" s="96"/>
      <c r="KLH38" s="97"/>
      <c r="KLI38" s="98"/>
      <c r="KLJ38" s="104"/>
      <c r="KLK38" s="96"/>
      <c r="KLL38" s="99"/>
      <c r="KLM38" s="99"/>
      <c r="KLN38" s="99"/>
      <c r="KLO38" s="96"/>
      <c r="KLP38" s="96"/>
      <c r="KLQ38" s="96"/>
      <c r="KLR38" s="96"/>
      <c r="KLS38" s="97"/>
      <c r="KLT38" s="96"/>
      <c r="KLU38" s="96"/>
      <c r="KLV38" s="96"/>
      <c r="KLW38" s="96"/>
      <c r="KLX38" s="101"/>
      <c r="KLY38" s="96"/>
      <c r="KLZ38" s="100"/>
      <c r="KMA38" s="102"/>
      <c r="KMB38" s="103"/>
      <c r="KMC38" s="96"/>
      <c r="KMD38" s="96"/>
      <c r="KME38" s="96"/>
      <c r="KMF38" s="97"/>
      <c r="KMG38" s="98"/>
      <c r="KMH38" s="104"/>
      <c r="KMI38" s="96"/>
      <c r="KMJ38" s="99"/>
      <c r="KMK38" s="99"/>
      <c r="KML38" s="99"/>
      <c r="KMM38" s="96"/>
      <c r="KMN38" s="96"/>
      <c r="KMO38" s="96"/>
      <c r="KMP38" s="96"/>
      <c r="KMQ38" s="97"/>
      <c r="KMR38" s="96"/>
      <c r="KMS38" s="96"/>
      <c r="KMT38" s="96"/>
      <c r="KMU38" s="96"/>
      <c r="KMV38" s="101"/>
      <c r="KMW38" s="96"/>
      <c r="KMX38" s="100"/>
      <c r="KMY38" s="102"/>
      <c r="KMZ38" s="103"/>
      <c r="KNA38" s="96"/>
      <c r="KNB38" s="96"/>
      <c r="KNC38" s="96"/>
      <c r="KND38" s="97"/>
      <c r="KNE38" s="98"/>
      <c r="KNF38" s="104"/>
      <c r="KNG38" s="96"/>
      <c r="KNH38" s="99"/>
      <c r="KNI38" s="99"/>
      <c r="KNJ38" s="99"/>
      <c r="KNK38" s="96"/>
      <c r="KNL38" s="96"/>
      <c r="KNM38" s="96"/>
      <c r="KNN38" s="96"/>
      <c r="KNO38" s="97"/>
      <c r="KNP38" s="96"/>
      <c r="KNQ38" s="96"/>
      <c r="KNR38" s="96"/>
      <c r="KNS38" s="96"/>
      <c r="KNT38" s="101"/>
      <c r="KNU38" s="96"/>
      <c r="KNV38" s="100"/>
      <c r="KNW38" s="102"/>
      <c r="KNX38" s="103"/>
      <c r="KNY38" s="96"/>
      <c r="KNZ38" s="96"/>
      <c r="KOA38" s="96"/>
      <c r="KOB38" s="97"/>
      <c r="KOC38" s="98"/>
      <c r="KOD38" s="104"/>
      <c r="KOE38" s="96"/>
      <c r="KOF38" s="99"/>
      <c r="KOG38" s="99"/>
      <c r="KOH38" s="99"/>
      <c r="KOI38" s="96"/>
      <c r="KOJ38" s="96"/>
      <c r="KOK38" s="96"/>
      <c r="KOL38" s="96"/>
      <c r="KOM38" s="97"/>
      <c r="KON38" s="96"/>
      <c r="KOO38" s="96"/>
      <c r="KOP38" s="96"/>
      <c r="KOQ38" s="96"/>
      <c r="KOR38" s="101"/>
      <c r="KOS38" s="96"/>
      <c r="KOT38" s="100"/>
      <c r="KOU38" s="102"/>
      <c r="KOV38" s="103"/>
      <c r="KOW38" s="96"/>
      <c r="KOX38" s="96"/>
      <c r="KOY38" s="96"/>
      <c r="KOZ38" s="97"/>
      <c r="KPA38" s="98"/>
      <c r="KPB38" s="104"/>
      <c r="KPC38" s="96"/>
      <c r="KPD38" s="99"/>
      <c r="KPE38" s="99"/>
      <c r="KPF38" s="99"/>
      <c r="KPG38" s="96"/>
      <c r="KPH38" s="96"/>
      <c r="KPI38" s="96"/>
      <c r="KPJ38" s="96"/>
      <c r="KPK38" s="97"/>
      <c r="KPL38" s="96"/>
      <c r="KPM38" s="96"/>
      <c r="KPN38" s="96"/>
      <c r="KPO38" s="96"/>
      <c r="KPP38" s="101"/>
      <c r="KPQ38" s="96"/>
      <c r="KPR38" s="100"/>
      <c r="KPS38" s="102"/>
      <c r="KPT38" s="103"/>
      <c r="KPU38" s="96"/>
      <c r="KPV38" s="96"/>
      <c r="KPW38" s="96"/>
      <c r="KPX38" s="97"/>
      <c r="KPY38" s="98"/>
      <c r="KPZ38" s="104"/>
      <c r="KQA38" s="96"/>
      <c r="KQB38" s="99"/>
      <c r="KQC38" s="99"/>
      <c r="KQD38" s="99"/>
      <c r="KQE38" s="96"/>
      <c r="KQF38" s="96"/>
      <c r="KQG38" s="96"/>
      <c r="KQH38" s="96"/>
      <c r="KQI38" s="97"/>
      <c r="KQJ38" s="96"/>
      <c r="KQK38" s="96"/>
      <c r="KQL38" s="96"/>
      <c r="KQM38" s="96"/>
      <c r="KQN38" s="101"/>
      <c r="KQO38" s="96"/>
      <c r="KQP38" s="100"/>
      <c r="KQQ38" s="102"/>
      <c r="KQR38" s="103"/>
      <c r="KQS38" s="96"/>
      <c r="KQT38" s="96"/>
      <c r="KQU38" s="96"/>
      <c r="KQV38" s="97"/>
      <c r="KQW38" s="98"/>
      <c r="KQX38" s="104"/>
      <c r="KQY38" s="96"/>
      <c r="KQZ38" s="99"/>
      <c r="KRA38" s="99"/>
      <c r="KRB38" s="99"/>
      <c r="KRC38" s="96"/>
      <c r="KRD38" s="96"/>
      <c r="KRE38" s="96"/>
      <c r="KRF38" s="96"/>
      <c r="KRG38" s="97"/>
      <c r="KRH38" s="96"/>
      <c r="KRI38" s="96"/>
      <c r="KRJ38" s="96"/>
      <c r="KRK38" s="96"/>
      <c r="KRL38" s="101"/>
      <c r="KRM38" s="96"/>
      <c r="KRN38" s="100"/>
      <c r="KRO38" s="102"/>
      <c r="KRP38" s="103"/>
      <c r="KRQ38" s="96"/>
      <c r="KRR38" s="96"/>
      <c r="KRS38" s="96"/>
      <c r="KRT38" s="97"/>
      <c r="KRU38" s="98"/>
      <c r="KRV38" s="104"/>
      <c r="KRW38" s="96"/>
      <c r="KRX38" s="99"/>
      <c r="KRY38" s="99"/>
      <c r="KRZ38" s="99"/>
      <c r="KSA38" s="96"/>
      <c r="KSB38" s="96"/>
      <c r="KSC38" s="96"/>
      <c r="KSD38" s="96"/>
      <c r="KSE38" s="97"/>
      <c r="KSF38" s="96"/>
      <c r="KSG38" s="96"/>
      <c r="KSH38" s="96"/>
      <c r="KSI38" s="96"/>
      <c r="KSJ38" s="101"/>
      <c r="KSK38" s="96"/>
      <c r="KSL38" s="100"/>
      <c r="KSM38" s="102"/>
      <c r="KSN38" s="103"/>
      <c r="KSO38" s="96"/>
      <c r="KSP38" s="96"/>
      <c r="KSQ38" s="96"/>
      <c r="KSR38" s="97"/>
      <c r="KSS38" s="98"/>
      <c r="KST38" s="104"/>
      <c r="KSU38" s="96"/>
      <c r="KSV38" s="99"/>
      <c r="KSW38" s="99"/>
      <c r="KSX38" s="99"/>
      <c r="KSY38" s="96"/>
      <c r="KSZ38" s="96"/>
      <c r="KTA38" s="96"/>
      <c r="KTB38" s="96"/>
      <c r="KTC38" s="97"/>
      <c r="KTD38" s="96"/>
      <c r="KTE38" s="96"/>
      <c r="KTF38" s="96"/>
      <c r="KTG38" s="96"/>
      <c r="KTH38" s="101"/>
      <c r="KTI38" s="96"/>
      <c r="KTJ38" s="100"/>
      <c r="KTK38" s="102"/>
      <c r="KTL38" s="103"/>
      <c r="KTM38" s="96"/>
      <c r="KTN38" s="96"/>
      <c r="KTO38" s="96"/>
      <c r="KTP38" s="97"/>
      <c r="KTQ38" s="98"/>
      <c r="KTR38" s="104"/>
      <c r="KTS38" s="96"/>
      <c r="KTT38" s="99"/>
      <c r="KTU38" s="99"/>
      <c r="KTV38" s="99"/>
      <c r="KTW38" s="96"/>
      <c r="KTX38" s="96"/>
      <c r="KTY38" s="96"/>
      <c r="KTZ38" s="96"/>
      <c r="KUA38" s="97"/>
      <c r="KUB38" s="96"/>
      <c r="KUC38" s="96"/>
      <c r="KUD38" s="96"/>
      <c r="KUE38" s="96"/>
      <c r="KUF38" s="101"/>
      <c r="KUG38" s="96"/>
      <c r="KUH38" s="100"/>
      <c r="KUI38" s="102"/>
      <c r="KUJ38" s="103"/>
      <c r="KUK38" s="96"/>
      <c r="KUL38" s="96"/>
      <c r="KUM38" s="96"/>
      <c r="KUN38" s="97"/>
      <c r="KUO38" s="98"/>
      <c r="KUP38" s="104"/>
      <c r="KUQ38" s="96"/>
      <c r="KUR38" s="99"/>
      <c r="KUS38" s="99"/>
      <c r="KUT38" s="99"/>
      <c r="KUU38" s="96"/>
      <c r="KUV38" s="96"/>
      <c r="KUW38" s="96"/>
      <c r="KUX38" s="96"/>
      <c r="KUY38" s="97"/>
      <c r="KUZ38" s="96"/>
      <c r="KVA38" s="96"/>
      <c r="KVB38" s="96"/>
      <c r="KVC38" s="96"/>
      <c r="KVD38" s="101"/>
      <c r="KVE38" s="96"/>
      <c r="KVF38" s="100"/>
      <c r="KVG38" s="102"/>
      <c r="KVH38" s="103"/>
      <c r="KVI38" s="96"/>
      <c r="KVJ38" s="96"/>
      <c r="KVK38" s="96"/>
      <c r="KVL38" s="97"/>
      <c r="KVM38" s="98"/>
      <c r="KVN38" s="104"/>
      <c r="KVO38" s="96"/>
      <c r="KVP38" s="99"/>
      <c r="KVQ38" s="99"/>
      <c r="KVR38" s="99"/>
      <c r="KVS38" s="96"/>
      <c r="KVT38" s="96"/>
      <c r="KVU38" s="96"/>
      <c r="KVV38" s="96"/>
      <c r="KVW38" s="97"/>
      <c r="KVX38" s="96"/>
      <c r="KVY38" s="96"/>
      <c r="KVZ38" s="96"/>
      <c r="KWA38" s="96"/>
      <c r="KWB38" s="101"/>
      <c r="KWC38" s="96"/>
      <c r="KWD38" s="100"/>
      <c r="KWE38" s="102"/>
      <c r="KWF38" s="103"/>
      <c r="KWG38" s="96"/>
      <c r="KWH38" s="96"/>
      <c r="KWI38" s="96"/>
      <c r="KWJ38" s="97"/>
      <c r="KWK38" s="98"/>
      <c r="KWL38" s="104"/>
      <c r="KWM38" s="96"/>
      <c r="KWN38" s="99"/>
      <c r="KWO38" s="99"/>
      <c r="KWP38" s="99"/>
      <c r="KWQ38" s="96"/>
      <c r="KWR38" s="96"/>
      <c r="KWS38" s="96"/>
      <c r="KWT38" s="96"/>
      <c r="KWU38" s="97"/>
      <c r="KWV38" s="96"/>
      <c r="KWW38" s="96"/>
      <c r="KWX38" s="96"/>
      <c r="KWY38" s="96"/>
      <c r="KWZ38" s="101"/>
      <c r="KXA38" s="96"/>
      <c r="KXB38" s="100"/>
      <c r="KXC38" s="102"/>
      <c r="KXD38" s="103"/>
      <c r="KXE38" s="96"/>
      <c r="KXF38" s="96"/>
      <c r="KXG38" s="96"/>
      <c r="KXH38" s="97"/>
      <c r="KXI38" s="98"/>
      <c r="KXJ38" s="104"/>
      <c r="KXK38" s="96"/>
      <c r="KXL38" s="99"/>
      <c r="KXM38" s="99"/>
      <c r="KXN38" s="99"/>
      <c r="KXO38" s="96"/>
      <c r="KXP38" s="96"/>
      <c r="KXQ38" s="96"/>
      <c r="KXR38" s="96"/>
      <c r="KXS38" s="97"/>
      <c r="KXT38" s="96"/>
      <c r="KXU38" s="96"/>
      <c r="KXV38" s="96"/>
      <c r="KXW38" s="96"/>
      <c r="KXX38" s="101"/>
      <c r="KXY38" s="96"/>
      <c r="KXZ38" s="100"/>
      <c r="KYA38" s="102"/>
      <c r="KYB38" s="103"/>
      <c r="KYC38" s="96"/>
      <c r="KYD38" s="96"/>
      <c r="KYE38" s="96"/>
      <c r="KYF38" s="97"/>
      <c r="KYG38" s="98"/>
      <c r="KYH38" s="104"/>
      <c r="KYI38" s="96"/>
      <c r="KYJ38" s="99"/>
      <c r="KYK38" s="99"/>
      <c r="KYL38" s="99"/>
      <c r="KYM38" s="96"/>
      <c r="KYN38" s="96"/>
      <c r="KYO38" s="96"/>
      <c r="KYP38" s="96"/>
      <c r="KYQ38" s="97"/>
      <c r="KYR38" s="96"/>
      <c r="KYS38" s="96"/>
      <c r="KYT38" s="96"/>
      <c r="KYU38" s="96"/>
      <c r="KYV38" s="101"/>
      <c r="KYW38" s="96"/>
      <c r="KYX38" s="100"/>
      <c r="KYY38" s="102"/>
      <c r="KYZ38" s="103"/>
      <c r="KZA38" s="96"/>
      <c r="KZB38" s="96"/>
      <c r="KZC38" s="96"/>
      <c r="KZD38" s="97"/>
      <c r="KZE38" s="98"/>
      <c r="KZF38" s="104"/>
      <c r="KZG38" s="96"/>
      <c r="KZH38" s="99"/>
      <c r="KZI38" s="99"/>
      <c r="KZJ38" s="99"/>
      <c r="KZK38" s="96"/>
      <c r="KZL38" s="96"/>
      <c r="KZM38" s="96"/>
      <c r="KZN38" s="96"/>
      <c r="KZO38" s="97"/>
      <c r="KZP38" s="96"/>
      <c r="KZQ38" s="96"/>
      <c r="KZR38" s="96"/>
      <c r="KZS38" s="96"/>
      <c r="KZT38" s="101"/>
      <c r="KZU38" s="96"/>
      <c r="KZV38" s="100"/>
      <c r="KZW38" s="102"/>
      <c r="KZX38" s="103"/>
      <c r="KZY38" s="96"/>
      <c r="KZZ38" s="96"/>
      <c r="LAA38" s="96"/>
      <c r="LAB38" s="97"/>
      <c r="LAC38" s="98"/>
      <c r="LAD38" s="104"/>
      <c r="LAE38" s="96"/>
      <c r="LAF38" s="99"/>
      <c r="LAG38" s="99"/>
      <c r="LAH38" s="99"/>
      <c r="LAI38" s="96"/>
      <c r="LAJ38" s="96"/>
      <c r="LAK38" s="96"/>
      <c r="LAL38" s="96"/>
      <c r="LAM38" s="97"/>
      <c r="LAN38" s="96"/>
      <c r="LAO38" s="96"/>
      <c r="LAP38" s="96"/>
      <c r="LAQ38" s="96"/>
      <c r="LAR38" s="101"/>
      <c r="LAS38" s="96"/>
      <c r="LAT38" s="100"/>
      <c r="LAU38" s="102"/>
      <c r="LAV38" s="103"/>
      <c r="LAW38" s="96"/>
      <c r="LAX38" s="96"/>
      <c r="LAY38" s="96"/>
      <c r="LAZ38" s="97"/>
      <c r="LBA38" s="98"/>
      <c r="LBB38" s="104"/>
      <c r="LBC38" s="96"/>
      <c r="LBD38" s="99"/>
      <c r="LBE38" s="99"/>
      <c r="LBF38" s="99"/>
      <c r="LBG38" s="96"/>
      <c r="LBH38" s="96"/>
      <c r="LBI38" s="96"/>
      <c r="LBJ38" s="96"/>
      <c r="LBK38" s="97"/>
      <c r="LBL38" s="96"/>
      <c r="LBM38" s="96"/>
      <c r="LBN38" s="96"/>
      <c r="LBO38" s="96"/>
      <c r="LBP38" s="101"/>
      <c r="LBQ38" s="96"/>
      <c r="LBR38" s="100"/>
      <c r="LBS38" s="102"/>
      <c r="LBT38" s="103"/>
      <c r="LBU38" s="96"/>
      <c r="LBV38" s="96"/>
      <c r="LBW38" s="96"/>
      <c r="LBX38" s="97"/>
      <c r="LBY38" s="98"/>
      <c r="LBZ38" s="104"/>
      <c r="LCA38" s="96"/>
      <c r="LCB38" s="99"/>
      <c r="LCC38" s="99"/>
      <c r="LCD38" s="99"/>
      <c r="LCE38" s="96"/>
      <c r="LCF38" s="96"/>
      <c r="LCG38" s="96"/>
      <c r="LCH38" s="96"/>
      <c r="LCI38" s="97"/>
      <c r="LCJ38" s="96"/>
      <c r="LCK38" s="96"/>
      <c r="LCL38" s="96"/>
      <c r="LCM38" s="96"/>
      <c r="LCN38" s="101"/>
      <c r="LCO38" s="96"/>
      <c r="LCP38" s="100"/>
      <c r="LCQ38" s="102"/>
      <c r="LCR38" s="103"/>
      <c r="LCS38" s="96"/>
      <c r="LCT38" s="96"/>
      <c r="LCU38" s="96"/>
      <c r="LCV38" s="97"/>
      <c r="LCW38" s="98"/>
      <c r="LCX38" s="104"/>
      <c r="LCY38" s="96"/>
      <c r="LCZ38" s="99"/>
      <c r="LDA38" s="99"/>
      <c r="LDB38" s="99"/>
      <c r="LDC38" s="96"/>
      <c r="LDD38" s="96"/>
      <c r="LDE38" s="96"/>
      <c r="LDF38" s="96"/>
      <c r="LDG38" s="97"/>
      <c r="LDH38" s="96"/>
      <c r="LDI38" s="96"/>
      <c r="LDJ38" s="96"/>
      <c r="LDK38" s="96"/>
      <c r="LDL38" s="101"/>
      <c r="LDM38" s="96"/>
      <c r="LDN38" s="100"/>
      <c r="LDO38" s="102"/>
      <c r="LDP38" s="103"/>
      <c r="LDQ38" s="96"/>
      <c r="LDR38" s="96"/>
      <c r="LDS38" s="96"/>
      <c r="LDT38" s="97"/>
      <c r="LDU38" s="98"/>
      <c r="LDV38" s="104"/>
      <c r="LDW38" s="96"/>
      <c r="LDX38" s="99"/>
      <c r="LDY38" s="99"/>
      <c r="LDZ38" s="99"/>
      <c r="LEA38" s="96"/>
      <c r="LEB38" s="96"/>
      <c r="LEC38" s="96"/>
      <c r="LED38" s="96"/>
      <c r="LEE38" s="97"/>
      <c r="LEF38" s="96"/>
      <c r="LEG38" s="96"/>
      <c r="LEH38" s="96"/>
      <c r="LEI38" s="96"/>
      <c r="LEJ38" s="101"/>
      <c r="LEK38" s="96"/>
      <c r="LEL38" s="100"/>
      <c r="LEM38" s="102"/>
      <c r="LEN38" s="103"/>
      <c r="LEO38" s="96"/>
      <c r="LEP38" s="96"/>
      <c r="LEQ38" s="96"/>
      <c r="LER38" s="97"/>
      <c r="LES38" s="98"/>
      <c r="LET38" s="104"/>
      <c r="LEU38" s="96"/>
      <c r="LEV38" s="99"/>
      <c r="LEW38" s="99"/>
      <c r="LEX38" s="99"/>
      <c r="LEY38" s="96"/>
      <c r="LEZ38" s="96"/>
      <c r="LFA38" s="96"/>
      <c r="LFB38" s="96"/>
      <c r="LFC38" s="97"/>
      <c r="LFD38" s="96"/>
      <c r="LFE38" s="96"/>
      <c r="LFF38" s="96"/>
      <c r="LFG38" s="96"/>
      <c r="LFH38" s="101"/>
      <c r="LFI38" s="96"/>
      <c r="LFJ38" s="100"/>
      <c r="LFK38" s="102"/>
      <c r="LFL38" s="103"/>
      <c r="LFM38" s="96"/>
      <c r="LFN38" s="96"/>
      <c r="LFO38" s="96"/>
      <c r="LFP38" s="97"/>
      <c r="LFQ38" s="98"/>
      <c r="LFR38" s="104"/>
      <c r="LFS38" s="96"/>
      <c r="LFT38" s="99"/>
      <c r="LFU38" s="99"/>
      <c r="LFV38" s="99"/>
      <c r="LFW38" s="96"/>
      <c r="LFX38" s="96"/>
      <c r="LFY38" s="96"/>
      <c r="LFZ38" s="96"/>
      <c r="LGA38" s="97"/>
      <c r="LGB38" s="96"/>
      <c r="LGC38" s="96"/>
      <c r="LGD38" s="96"/>
      <c r="LGE38" s="96"/>
      <c r="LGF38" s="101"/>
      <c r="LGG38" s="96"/>
      <c r="LGH38" s="100"/>
      <c r="LGI38" s="102"/>
      <c r="LGJ38" s="103"/>
      <c r="LGK38" s="96"/>
      <c r="LGL38" s="96"/>
      <c r="LGM38" s="96"/>
      <c r="LGN38" s="97"/>
      <c r="LGO38" s="98"/>
      <c r="LGP38" s="104"/>
      <c r="LGQ38" s="96"/>
      <c r="LGR38" s="99"/>
      <c r="LGS38" s="99"/>
      <c r="LGT38" s="99"/>
      <c r="LGU38" s="96"/>
      <c r="LGV38" s="96"/>
      <c r="LGW38" s="96"/>
      <c r="LGX38" s="96"/>
      <c r="LGY38" s="97"/>
      <c r="LGZ38" s="96"/>
      <c r="LHA38" s="96"/>
      <c r="LHB38" s="96"/>
      <c r="LHC38" s="96"/>
      <c r="LHD38" s="101"/>
      <c r="LHE38" s="96"/>
      <c r="LHF38" s="100"/>
      <c r="LHG38" s="102"/>
      <c r="LHH38" s="103"/>
      <c r="LHI38" s="96"/>
      <c r="LHJ38" s="96"/>
      <c r="LHK38" s="96"/>
      <c r="LHL38" s="97"/>
      <c r="LHM38" s="98"/>
      <c r="LHN38" s="104"/>
      <c r="LHO38" s="96"/>
      <c r="LHP38" s="99"/>
      <c r="LHQ38" s="99"/>
      <c r="LHR38" s="99"/>
      <c r="LHS38" s="96"/>
      <c r="LHT38" s="96"/>
      <c r="LHU38" s="96"/>
      <c r="LHV38" s="96"/>
      <c r="LHW38" s="97"/>
      <c r="LHX38" s="96"/>
      <c r="LHY38" s="96"/>
      <c r="LHZ38" s="96"/>
      <c r="LIA38" s="96"/>
      <c r="LIB38" s="101"/>
      <c r="LIC38" s="96"/>
      <c r="LID38" s="100"/>
      <c r="LIE38" s="102"/>
      <c r="LIF38" s="103"/>
      <c r="LIG38" s="96"/>
      <c r="LIH38" s="96"/>
      <c r="LII38" s="96"/>
      <c r="LIJ38" s="97"/>
      <c r="LIK38" s="98"/>
      <c r="LIL38" s="104"/>
      <c r="LIM38" s="96"/>
      <c r="LIN38" s="99"/>
      <c r="LIO38" s="99"/>
      <c r="LIP38" s="99"/>
      <c r="LIQ38" s="96"/>
      <c r="LIR38" s="96"/>
      <c r="LIS38" s="96"/>
      <c r="LIT38" s="96"/>
      <c r="LIU38" s="97"/>
      <c r="LIV38" s="96"/>
      <c r="LIW38" s="96"/>
      <c r="LIX38" s="96"/>
      <c r="LIY38" s="96"/>
      <c r="LIZ38" s="101"/>
      <c r="LJA38" s="96"/>
      <c r="LJB38" s="100"/>
      <c r="LJC38" s="102"/>
      <c r="LJD38" s="103"/>
      <c r="LJE38" s="96"/>
      <c r="LJF38" s="96"/>
      <c r="LJG38" s="96"/>
      <c r="LJH38" s="97"/>
      <c r="LJI38" s="98"/>
      <c r="LJJ38" s="104"/>
      <c r="LJK38" s="96"/>
      <c r="LJL38" s="99"/>
      <c r="LJM38" s="99"/>
      <c r="LJN38" s="99"/>
      <c r="LJO38" s="96"/>
      <c r="LJP38" s="96"/>
      <c r="LJQ38" s="96"/>
      <c r="LJR38" s="96"/>
      <c r="LJS38" s="97"/>
      <c r="LJT38" s="96"/>
      <c r="LJU38" s="96"/>
      <c r="LJV38" s="96"/>
      <c r="LJW38" s="96"/>
      <c r="LJX38" s="101"/>
      <c r="LJY38" s="96"/>
      <c r="LJZ38" s="100"/>
      <c r="LKA38" s="102"/>
      <c r="LKB38" s="103"/>
      <c r="LKC38" s="96"/>
      <c r="LKD38" s="96"/>
      <c r="LKE38" s="96"/>
      <c r="LKF38" s="97"/>
      <c r="LKG38" s="98"/>
      <c r="LKH38" s="104"/>
      <c r="LKI38" s="96"/>
      <c r="LKJ38" s="99"/>
      <c r="LKK38" s="99"/>
      <c r="LKL38" s="99"/>
      <c r="LKM38" s="96"/>
      <c r="LKN38" s="96"/>
      <c r="LKO38" s="96"/>
      <c r="LKP38" s="96"/>
      <c r="LKQ38" s="97"/>
      <c r="LKR38" s="96"/>
      <c r="LKS38" s="96"/>
      <c r="LKT38" s="96"/>
      <c r="LKU38" s="96"/>
      <c r="LKV38" s="101"/>
      <c r="LKW38" s="96"/>
      <c r="LKX38" s="100"/>
      <c r="LKY38" s="102"/>
      <c r="LKZ38" s="103"/>
      <c r="LLA38" s="96"/>
      <c r="LLB38" s="96"/>
      <c r="LLC38" s="96"/>
      <c r="LLD38" s="97"/>
      <c r="LLE38" s="98"/>
      <c r="LLF38" s="104"/>
      <c r="LLG38" s="96"/>
      <c r="LLH38" s="99"/>
      <c r="LLI38" s="99"/>
      <c r="LLJ38" s="99"/>
      <c r="LLK38" s="96"/>
      <c r="LLL38" s="96"/>
      <c r="LLM38" s="96"/>
      <c r="LLN38" s="96"/>
      <c r="LLO38" s="97"/>
      <c r="LLP38" s="96"/>
      <c r="LLQ38" s="96"/>
      <c r="LLR38" s="96"/>
      <c r="LLS38" s="96"/>
      <c r="LLT38" s="101"/>
      <c r="LLU38" s="96"/>
      <c r="LLV38" s="100"/>
      <c r="LLW38" s="102"/>
      <c r="LLX38" s="103"/>
      <c r="LLY38" s="96"/>
      <c r="LLZ38" s="96"/>
      <c r="LMA38" s="96"/>
      <c r="LMB38" s="97"/>
      <c r="LMC38" s="98"/>
      <c r="LMD38" s="104"/>
      <c r="LME38" s="96"/>
      <c r="LMF38" s="99"/>
      <c r="LMG38" s="99"/>
      <c r="LMH38" s="99"/>
      <c r="LMI38" s="96"/>
      <c r="LMJ38" s="96"/>
      <c r="LMK38" s="96"/>
      <c r="LML38" s="96"/>
      <c r="LMM38" s="97"/>
      <c r="LMN38" s="96"/>
      <c r="LMO38" s="96"/>
      <c r="LMP38" s="96"/>
      <c r="LMQ38" s="96"/>
      <c r="LMR38" s="101"/>
      <c r="LMS38" s="96"/>
      <c r="LMT38" s="100"/>
      <c r="LMU38" s="102"/>
      <c r="LMV38" s="103"/>
      <c r="LMW38" s="96"/>
      <c r="LMX38" s="96"/>
      <c r="LMY38" s="96"/>
      <c r="LMZ38" s="97"/>
      <c r="LNA38" s="98"/>
      <c r="LNB38" s="104"/>
      <c r="LNC38" s="96"/>
      <c r="LND38" s="99"/>
      <c r="LNE38" s="99"/>
      <c r="LNF38" s="99"/>
      <c r="LNG38" s="96"/>
      <c r="LNH38" s="96"/>
      <c r="LNI38" s="96"/>
      <c r="LNJ38" s="96"/>
      <c r="LNK38" s="97"/>
      <c r="LNL38" s="96"/>
      <c r="LNM38" s="96"/>
      <c r="LNN38" s="96"/>
      <c r="LNO38" s="96"/>
      <c r="LNP38" s="101"/>
      <c r="LNQ38" s="96"/>
      <c r="LNR38" s="100"/>
      <c r="LNS38" s="102"/>
      <c r="LNT38" s="103"/>
      <c r="LNU38" s="96"/>
      <c r="LNV38" s="96"/>
      <c r="LNW38" s="96"/>
      <c r="LNX38" s="97"/>
      <c r="LNY38" s="98"/>
      <c r="LNZ38" s="104"/>
      <c r="LOA38" s="96"/>
      <c r="LOB38" s="99"/>
      <c r="LOC38" s="99"/>
      <c r="LOD38" s="99"/>
      <c r="LOE38" s="96"/>
      <c r="LOF38" s="96"/>
      <c r="LOG38" s="96"/>
      <c r="LOH38" s="96"/>
      <c r="LOI38" s="97"/>
      <c r="LOJ38" s="96"/>
      <c r="LOK38" s="96"/>
      <c r="LOL38" s="96"/>
      <c r="LOM38" s="96"/>
      <c r="LON38" s="101"/>
      <c r="LOO38" s="96"/>
      <c r="LOP38" s="100"/>
      <c r="LOQ38" s="102"/>
      <c r="LOR38" s="103"/>
      <c r="LOS38" s="96"/>
      <c r="LOT38" s="96"/>
      <c r="LOU38" s="96"/>
      <c r="LOV38" s="97"/>
      <c r="LOW38" s="98"/>
      <c r="LOX38" s="104"/>
      <c r="LOY38" s="96"/>
      <c r="LOZ38" s="99"/>
      <c r="LPA38" s="99"/>
      <c r="LPB38" s="99"/>
      <c r="LPC38" s="96"/>
      <c r="LPD38" s="96"/>
      <c r="LPE38" s="96"/>
      <c r="LPF38" s="96"/>
      <c r="LPG38" s="97"/>
      <c r="LPH38" s="96"/>
      <c r="LPI38" s="96"/>
      <c r="LPJ38" s="96"/>
      <c r="LPK38" s="96"/>
      <c r="LPL38" s="101"/>
      <c r="LPM38" s="96"/>
      <c r="LPN38" s="100"/>
      <c r="LPO38" s="102"/>
      <c r="LPP38" s="103"/>
      <c r="LPQ38" s="96"/>
      <c r="LPR38" s="96"/>
      <c r="LPS38" s="96"/>
      <c r="LPT38" s="97"/>
      <c r="LPU38" s="98"/>
      <c r="LPV38" s="104"/>
      <c r="LPW38" s="96"/>
      <c r="LPX38" s="99"/>
      <c r="LPY38" s="99"/>
      <c r="LPZ38" s="99"/>
      <c r="LQA38" s="96"/>
      <c r="LQB38" s="96"/>
      <c r="LQC38" s="96"/>
      <c r="LQD38" s="96"/>
      <c r="LQE38" s="97"/>
      <c r="LQF38" s="96"/>
      <c r="LQG38" s="96"/>
      <c r="LQH38" s="96"/>
      <c r="LQI38" s="96"/>
      <c r="LQJ38" s="101"/>
      <c r="LQK38" s="96"/>
      <c r="LQL38" s="100"/>
      <c r="LQM38" s="102"/>
      <c r="LQN38" s="103"/>
      <c r="LQO38" s="96"/>
      <c r="LQP38" s="96"/>
      <c r="LQQ38" s="96"/>
      <c r="LQR38" s="97"/>
      <c r="LQS38" s="98"/>
      <c r="LQT38" s="104"/>
      <c r="LQU38" s="96"/>
      <c r="LQV38" s="99"/>
      <c r="LQW38" s="99"/>
      <c r="LQX38" s="99"/>
      <c r="LQY38" s="96"/>
      <c r="LQZ38" s="96"/>
      <c r="LRA38" s="96"/>
      <c r="LRB38" s="96"/>
      <c r="LRC38" s="97"/>
      <c r="LRD38" s="96"/>
      <c r="LRE38" s="96"/>
      <c r="LRF38" s="96"/>
      <c r="LRG38" s="96"/>
      <c r="LRH38" s="101"/>
      <c r="LRI38" s="96"/>
      <c r="LRJ38" s="100"/>
      <c r="LRK38" s="102"/>
      <c r="LRL38" s="103"/>
      <c r="LRM38" s="96"/>
      <c r="LRN38" s="96"/>
      <c r="LRO38" s="96"/>
      <c r="LRP38" s="97"/>
      <c r="LRQ38" s="98"/>
      <c r="LRR38" s="104"/>
      <c r="LRS38" s="96"/>
      <c r="LRT38" s="99"/>
      <c r="LRU38" s="99"/>
      <c r="LRV38" s="99"/>
      <c r="LRW38" s="96"/>
      <c r="LRX38" s="96"/>
      <c r="LRY38" s="96"/>
      <c r="LRZ38" s="96"/>
      <c r="LSA38" s="97"/>
      <c r="LSB38" s="96"/>
      <c r="LSC38" s="96"/>
      <c r="LSD38" s="96"/>
      <c r="LSE38" s="96"/>
      <c r="LSF38" s="101"/>
      <c r="LSG38" s="96"/>
      <c r="LSH38" s="100"/>
      <c r="LSI38" s="102"/>
      <c r="LSJ38" s="103"/>
      <c r="LSK38" s="96"/>
      <c r="LSL38" s="96"/>
      <c r="LSM38" s="96"/>
      <c r="LSN38" s="97"/>
      <c r="LSO38" s="98"/>
      <c r="LSP38" s="104"/>
      <c r="LSQ38" s="96"/>
      <c r="LSR38" s="99"/>
      <c r="LSS38" s="99"/>
      <c r="LST38" s="99"/>
      <c r="LSU38" s="96"/>
      <c r="LSV38" s="96"/>
      <c r="LSW38" s="96"/>
      <c r="LSX38" s="96"/>
      <c r="LSY38" s="97"/>
      <c r="LSZ38" s="96"/>
      <c r="LTA38" s="96"/>
      <c r="LTB38" s="96"/>
      <c r="LTC38" s="96"/>
      <c r="LTD38" s="101"/>
      <c r="LTE38" s="96"/>
      <c r="LTF38" s="100"/>
      <c r="LTG38" s="102"/>
      <c r="LTH38" s="103"/>
      <c r="LTI38" s="96"/>
      <c r="LTJ38" s="96"/>
      <c r="LTK38" s="96"/>
      <c r="LTL38" s="97"/>
      <c r="LTM38" s="98"/>
      <c r="LTN38" s="104"/>
      <c r="LTO38" s="96"/>
      <c r="LTP38" s="99"/>
      <c r="LTQ38" s="99"/>
      <c r="LTR38" s="99"/>
      <c r="LTS38" s="96"/>
      <c r="LTT38" s="96"/>
      <c r="LTU38" s="96"/>
      <c r="LTV38" s="96"/>
      <c r="LTW38" s="97"/>
      <c r="LTX38" s="96"/>
      <c r="LTY38" s="96"/>
      <c r="LTZ38" s="96"/>
      <c r="LUA38" s="96"/>
      <c r="LUB38" s="101"/>
      <c r="LUC38" s="96"/>
      <c r="LUD38" s="100"/>
      <c r="LUE38" s="102"/>
      <c r="LUF38" s="103"/>
      <c r="LUG38" s="96"/>
      <c r="LUH38" s="96"/>
      <c r="LUI38" s="96"/>
      <c r="LUJ38" s="97"/>
      <c r="LUK38" s="98"/>
      <c r="LUL38" s="104"/>
      <c r="LUM38" s="96"/>
      <c r="LUN38" s="99"/>
      <c r="LUO38" s="99"/>
      <c r="LUP38" s="99"/>
      <c r="LUQ38" s="96"/>
      <c r="LUR38" s="96"/>
      <c r="LUS38" s="96"/>
      <c r="LUT38" s="96"/>
      <c r="LUU38" s="97"/>
      <c r="LUV38" s="96"/>
      <c r="LUW38" s="96"/>
      <c r="LUX38" s="96"/>
      <c r="LUY38" s="96"/>
      <c r="LUZ38" s="101"/>
      <c r="LVA38" s="96"/>
      <c r="LVB38" s="100"/>
      <c r="LVC38" s="102"/>
      <c r="LVD38" s="103"/>
      <c r="LVE38" s="96"/>
      <c r="LVF38" s="96"/>
      <c r="LVG38" s="96"/>
      <c r="LVH38" s="97"/>
      <c r="LVI38" s="98"/>
      <c r="LVJ38" s="104"/>
      <c r="LVK38" s="96"/>
      <c r="LVL38" s="99"/>
      <c r="LVM38" s="99"/>
      <c r="LVN38" s="99"/>
      <c r="LVO38" s="96"/>
      <c r="LVP38" s="96"/>
      <c r="LVQ38" s="96"/>
      <c r="LVR38" s="96"/>
      <c r="LVS38" s="97"/>
      <c r="LVT38" s="96"/>
      <c r="LVU38" s="96"/>
      <c r="LVV38" s="96"/>
      <c r="LVW38" s="96"/>
      <c r="LVX38" s="101"/>
      <c r="LVY38" s="96"/>
      <c r="LVZ38" s="100"/>
      <c r="LWA38" s="102"/>
      <c r="LWB38" s="103"/>
      <c r="LWC38" s="96"/>
      <c r="LWD38" s="96"/>
      <c r="LWE38" s="96"/>
      <c r="LWF38" s="97"/>
      <c r="LWG38" s="98"/>
      <c r="LWH38" s="104"/>
      <c r="LWI38" s="96"/>
      <c r="LWJ38" s="99"/>
      <c r="LWK38" s="99"/>
      <c r="LWL38" s="99"/>
      <c r="LWM38" s="96"/>
      <c r="LWN38" s="96"/>
      <c r="LWO38" s="96"/>
      <c r="LWP38" s="96"/>
      <c r="LWQ38" s="97"/>
      <c r="LWR38" s="96"/>
      <c r="LWS38" s="96"/>
      <c r="LWT38" s="96"/>
      <c r="LWU38" s="96"/>
      <c r="LWV38" s="101"/>
      <c r="LWW38" s="96"/>
      <c r="LWX38" s="100"/>
      <c r="LWY38" s="102"/>
      <c r="LWZ38" s="103"/>
      <c r="LXA38" s="96"/>
      <c r="LXB38" s="96"/>
      <c r="LXC38" s="96"/>
      <c r="LXD38" s="97"/>
      <c r="LXE38" s="98"/>
      <c r="LXF38" s="104"/>
      <c r="LXG38" s="96"/>
      <c r="LXH38" s="99"/>
      <c r="LXI38" s="99"/>
      <c r="LXJ38" s="99"/>
      <c r="LXK38" s="96"/>
      <c r="LXL38" s="96"/>
      <c r="LXM38" s="96"/>
      <c r="LXN38" s="96"/>
      <c r="LXO38" s="97"/>
      <c r="LXP38" s="96"/>
      <c r="LXQ38" s="96"/>
      <c r="LXR38" s="96"/>
      <c r="LXS38" s="96"/>
      <c r="LXT38" s="101"/>
      <c r="LXU38" s="96"/>
      <c r="LXV38" s="100"/>
      <c r="LXW38" s="102"/>
      <c r="LXX38" s="103"/>
      <c r="LXY38" s="96"/>
      <c r="LXZ38" s="96"/>
      <c r="LYA38" s="96"/>
      <c r="LYB38" s="97"/>
      <c r="LYC38" s="98"/>
      <c r="LYD38" s="104"/>
      <c r="LYE38" s="96"/>
      <c r="LYF38" s="99"/>
      <c r="LYG38" s="99"/>
      <c r="LYH38" s="99"/>
      <c r="LYI38" s="96"/>
      <c r="LYJ38" s="96"/>
      <c r="LYK38" s="96"/>
      <c r="LYL38" s="96"/>
      <c r="LYM38" s="97"/>
      <c r="LYN38" s="96"/>
      <c r="LYO38" s="96"/>
      <c r="LYP38" s="96"/>
      <c r="LYQ38" s="96"/>
      <c r="LYR38" s="101"/>
      <c r="LYS38" s="96"/>
      <c r="LYT38" s="100"/>
      <c r="LYU38" s="102"/>
      <c r="LYV38" s="103"/>
      <c r="LYW38" s="96"/>
      <c r="LYX38" s="96"/>
      <c r="LYY38" s="96"/>
      <c r="LYZ38" s="97"/>
      <c r="LZA38" s="98"/>
      <c r="LZB38" s="104"/>
      <c r="LZC38" s="96"/>
      <c r="LZD38" s="99"/>
      <c r="LZE38" s="99"/>
      <c r="LZF38" s="99"/>
      <c r="LZG38" s="96"/>
      <c r="LZH38" s="96"/>
      <c r="LZI38" s="96"/>
      <c r="LZJ38" s="96"/>
      <c r="LZK38" s="97"/>
      <c r="LZL38" s="96"/>
      <c r="LZM38" s="96"/>
      <c r="LZN38" s="96"/>
      <c r="LZO38" s="96"/>
      <c r="LZP38" s="101"/>
      <c r="LZQ38" s="96"/>
      <c r="LZR38" s="100"/>
      <c r="LZS38" s="102"/>
      <c r="LZT38" s="103"/>
      <c r="LZU38" s="96"/>
      <c r="LZV38" s="96"/>
      <c r="LZW38" s="96"/>
      <c r="LZX38" s="97"/>
      <c r="LZY38" s="98"/>
      <c r="LZZ38" s="104"/>
      <c r="MAA38" s="96"/>
      <c r="MAB38" s="99"/>
      <c r="MAC38" s="99"/>
      <c r="MAD38" s="99"/>
      <c r="MAE38" s="96"/>
      <c r="MAF38" s="96"/>
      <c r="MAG38" s="96"/>
      <c r="MAH38" s="96"/>
      <c r="MAI38" s="97"/>
      <c r="MAJ38" s="96"/>
      <c r="MAK38" s="96"/>
      <c r="MAL38" s="96"/>
      <c r="MAM38" s="96"/>
      <c r="MAN38" s="101"/>
      <c r="MAO38" s="96"/>
      <c r="MAP38" s="100"/>
      <c r="MAQ38" s="102"/>
      <c r="MAR38" s="103"/>
      <c r="MAS38" s="96"/>
      <c r="MAT38" s="96"/>
      <c r="MAU38" s="96"/>
      <c r="MAV38" s="97"/>
      <c r="MAW38" s="98"/>
      <c r="MAX38" s="104"/>
      <c r="MAY38" s="96"/>
      <c r="MAZ38" s="99"/>
      <c r="MBA38" s="99"/>
      <c r="MBB38" s="99"/>
      <c r="MBC38" s="96"/>
      <c r="MBD38" s="96"/>
      <c r="MBE38" s="96"/>
      <c r="MBF38" s="96"/>
      <c r="MBG38" s="97"/>
      <c r="MBH38" s="96"/>
      <c r="MBI38" s="96"/>
      <c r="MBJ38" s="96"/>
      <c r="MBK38" s="96"/>
      <c r="MBL38" s="101"/>
      <c r="MBM38" s="96"/>
      <c r="MBN38" s="100"/>
      <c r="MBO38" s="102"/>
      <c r="MBP38" s="103"/>
      <c r="MBQ38" s="96"/>
      <c r="MBR38" s="96"/>
      <c r="MBS38" s="96"/>
      <c r="MBT38" s="97"/>
      <c r="MBU38" s="98"/>
      <c r="MBV38" s="104"/>
      <c r="MBW38" s="96"/>
      <c r="MBX38" s="99"/>
      <c r="MBY38" s="99"/>
      <c r="MBZ38" s="99"/>
      <c r="MCA38" s="96"/>
      <c r="MCB38" s="96"/>
      <c r="MCC38" s="96"/>
      <c r="MCD38" s="96"/>
      <c r="MCE38" s="97"/>
      <c r="MCF38" s="96"/>
      <c r="MCG38" s="96"/>
      <c r="MCH38" s="96"/>
      <c r="MCI38" s="96"/>
      <c r="MCJ38" s="101"/>
      <c r="MCK38" s="96"/>
      <c r="MCL38" s="100"/>
      <c r="MCM38" s="102"/>
      <c r="MCN38" s="103"/>
      <c r="MCO38" s="96"/>
      <c r="MCP38" s="96"/>
      <c r="MCQ38" s="96"/>
      <c r="MCR38" s="97"/>
      <c r="MCS38" s="98"/>
      <c r="MCT38" s="104"/>
      <c r="MCU38" s="96"/>
      <c r="MCV38" s="99"/>
      <c r="MCW38" s="99"/>
      <c r="MCX38" s="99"/>
      <c r="MCY38" s="96"/>
      <c r="MCZ38" s="96"/>
      <c r="MDA38" s="96"/>
      <c r="MDB38" s="96"/>
      <c r="MDC38" s="97"/>
      <c r="MDD38" s="96"/>
      <c r="MDE38" s="96"/>
      <c r="MDF38" s="96"/>
      <c r="MDG38" s="96"/>
      <c r="MDH38" s="101"/>
      <c r="MDI38" s="96"/>
      <c r="MDJ38" s="100"/>
      <c r="MDK38" s="102"/>
      <c r="MDL38" s="103"/>
      <c r="MDM38" s="96"/>
      <c r="MDN38" s="96"/>
      <c r="MDO38" s="96"/>
      <c r="MDP38" s="97"/>
      <c r="MDQ38" s="98"/>
      <c r="MDR38" s="104"/>
      <c r="MDS38" s="96"/>
      <c r="MDT38" s="99"/>
      <c r="MDU38" s="99"/>
      <c r="MDV38" s="99"/>
      <c r="MDW38" s="96"/>
      <c r="MDX38" s="96"/>
      <c r="MDY38" s="96"/>
      <c r="MDZ38" s="96"/>
      <c r="MEA38" s="97"/>
      <c r="MEB38" s="96"/>
      <c r="MEC38" s="96"/>
      <c r="MED38" s="96"/>
      <c r="MEE38" s="96"/>
      <c r="MEF38" s="101"/>
      <c r="MEG38" s="96"/>
      <c r="MEH38" s="100"/>
      <c r="MEI38" s="102"/>
      <c r="MEJ38" s="103"/>
      <c r="MEK38" s="96"/>
      <c r="MEL38" s="96"/>
      <c r="MEM38" s="96"/>
      <c r="MEN38" s="97"/>
      <c r="MEO38" s="98"/>
      <c r="MEP38" s="104"/>
      <c r="MEQ38" s="96"/>
      <c r="MER38" s="99"/>
      <c r="MES38" s="99"/>
      <c r="MET38" s="99"/>
      <c r="MEU38" s="96"/>
      <c r="MEV38" s="96"/>
      <c r="MEW38" s="96"/>
      <c r="MEX38" s="96"/>
      <c r="MEY38" s="97"/>
      <c r="MEZ38" s="96"/>
      <c r="MFA38" s="96"/>
      <c r="MFB38" s="96"/>
      <c r="MFC38" s="96"/>
      <c r="MFD38" s="101"/>
      <c r="MFE38" s="96"/>
      <c r="MFF38" s="100"/>
      <c r="MFG38" s="102"/>
      <c r="MFH38" s="103"/>
      <c r="MFI38" s="96"/>
      <c r="MFJ38" s="96"/>
      <c r="MFK38" s="96"/>
      <c r="MFL38" s="97"/>
      <c r="MFM38" s="98"/>
      <c r="MFN38" s="104"/>
      <c r="MFO38" s="96"/>
      <c r="MFP38" s="99"/>
      <c r="MFQ38" s="99"/>
      <c r="MFR38" s="99"/>
      <c r="MFS38" s="96"/>
      <c r="MFT38" s="96"/>
      <c r="MFU38" s="96"/>
      <c r="MFV38" s="96"/>
      <c r="MFW38" s="97"/>
      <c r="MFX38" s="96"/>
      <c r="MFY38" s="96"/>
      <c r="MFZ38" s="96"/>
      <c r="MGA38" s="96"/>
      <c r="MGB38" s="101"/>
      <c r="MGC38" s="96"/>
      <c r="MGD38" s="100"/>
      <c r="MGE38" s="102"/>
      <c r="MGF38" s="103"/>
      <c r="MGG38" s="96"/>
      <c r="MGH38" s="96"/>
      <c r="MGI38" s="96"/>
      <c r="MGJ38" s="97"/>
      <c r="MGK38" s="98"/>
      <c r="MGL38" s="104"/>
      <c r="MGM38" s="96"/>
      <c r="MGN38" s="99"/>
      <c r="MGO38" s="99"/>
      <c r="MGP38" s="99"/>
      <c r="MGQ38" s="96"/>
      <c r="MGR38" s="96"/>
      <c r="MGS38" s="96"/>
      <c r="MGT38" s="96"/>
      <c r="MGU38" s="97"/>
      <c r="MGV38" s="96"/>
      <c r="MGW38" s="96"/>
      <c r="MGX38" s="96"/>
      <c r="MGY38" s="96"/>
      <c r="MGZ38" s="101"/>
      <c r="MHA38" s="96"/>
      <c r="MHB38" s="100"/>
      <c r="MHC38" s="102"/>
      <c r="MHD38" s="103"/>
      <c r="MHE38" s="96"/>
      <c r="MHF38" s="96"/>
      <c r="MHG38" s="96"/>
      <c r="MHH38" s="97"/>
      <c r="MHI38" s="98"/>
      <c r="MHJ38" s="104"/>
      <c r="MHK38" s="96"/>
      <c r="MHL38" s="99"/>
      <c r="MHM38" s="99"/>
      <c r="MHN38" s="99"/>
      <c r="MHO38" s="96"/>
      <c r="MHP38" s="96"/>
      <c r="MHQ38" s="96"/>
      <c r="MHR38" s="96"/>
      <c r="MHS38" s="97"/>
      <c r="MHT38" s="96"/>
      <c r="MHU38" s="96"/>
      <c r="MHV38" s="96"/>
      <c r="MHW38" s="96"/>
      <c r="MHX38" s="101"/>
      <c r="MHY38" s="96"/>
      <c r="MHZ38" s="100"/>
      <c r="MIA38" s="102"/>
      <c r="MIB38" s="103"/>
      <c r="MIC38" s="96"/>
      <c r="MID38" s="96"/>
      <c r="MIE38" s="96"/>
      <c r="MIF38" s="97"/>
      <c r="MIG38" s="98"/>
      <c r="MIH38" s="104"/>
      <c r="MII38" s="96"/>
      <c r="MIJ38" s="99"/>
      <c r="MIK38" s="99"/>
      <c r="MIL38" s="99"/>
      <c r="MIM38" s="96"/>
      <c r="MIN38" s="96"/>
      <c r="MIO38" s="96"/>
      <c r="MIP38" s="96"/>
      <c r="MIQ38" s="97"/>
      <c r="MIR38" s="96"/>
      <c r="MIS38" s="96"/>
      <c r="MIT38" s="96"/>
      <c r="MIU38" s="96"/>
      <c r="MIV38" s="101"/>
      <c r="MIW38" s="96"/>
      <c r="MIX38" s="100"/>
      <c r="MIY38" s="102"/>
      <c r="MIZ38" s="103"/>
      <c r="MJA38" s="96"/>
      <c r="MJB38" s="96"/>
      <c r="MJC38" s="96"/>
      <c r="MJD38" s="97"/>
      <c r="MJE38" s="98"/>
      <c r="MJF38" s="104"/>
      <c r="MJG38" s="96"/>
      <c r="MJH38" s="99"/>
      <c r="MJI38" s="99"/>
      <c r="MJJ38" s="99"/>
      <c r="MJK38" s="96"/>
      <c r="MJL38" s="96"/>
      <c r="MJM38" s="96"/>
      <c r="MJN38" s="96"/>
      <c r="MJO38" s="97"/>
      <c r="MJP38" s="96"/>
      <c r="MJQ38" s="96"/>
      <c r="MJR38" s="96"/>
      <c r="MJS38" s="96"/>
      <c r="MJT38" s="101"/>
      <c r="MJU38" s="96"/>
      <c r="MJV38" s="100"/>
      <c r="MJW38" s="102"/>
      <c r="MJX38" s="103"/>
      <c r="MJY38" s="96"/>
      <c r="MJZ38" s="96"/>
      <c r="MKA38" s="96"/>
      <c r="MKB38" s="97"/>
      <c r="MKC38" s="98"/>
      <c r="MKD38" s="104"/>
      <c r="MKE38" s="96"/>
      <c r="MKF38" s="99"/>
      <c r="MKG38" s="99"/>
      <c r="MKH38" s="99"/>
      <c r="MKI38" s="96"/>
      <c r="MKJ38" s="96"/>
      <c r="MKK38" s="96"/>
      <c r="MKL38" s="96"/>
      <c r="MKM38" s="97"/>
      <c r="MKN38" s="96"/>
      <c r="MKO38" s="96"/>
      <c r="MKP38" s="96"/>
      <c r="MKQ38" s="96"/>
      <c r="MKR38" s="101"/>
      <c r="MKS38" s="96"/>
      <c r="MKT38" s="100"/>
      <c r="MKU38" s="102"/>
      <c r="MKV38" s="103"/>
      <c r="MKW38" s="96"/>
      <c r="MKX38" s="96"/>
      <c r="MKY38" s="96"/>
      <c r="MKZ38" s="97"/>
      <c r="MLA38" s="98"/>
      <c r="MLB38" s="104"/>
      <c r="MLC38" s="96"/>
      <c r="MLD38" s="99"/>
      <c r="MLE38" s="99"/>
      <c r="MLF38" s="99"/>
      <c r="MLG38" s="96"/>
      <c r="MLH38" s="96"/>
      <c r="MLI38" s="96"/>
      <c r="MLJ38" s="96"/>
      <c r="MLK38" s="97"/>
      <c r="MLL38" s="96"/>
      <c r="MLM38" s="96"/>
      <c r="MLN38" s="96"/>
      <c r="MLO38" s="96"/>
      <c r="MLP38" s="101"/>
      <c r="MLQ38" s="96"/>
      <c r="MLR38" s="100"/>
      <c r="MLS38" s="102"/>
      <c r="MLT38" s="103"/>
      <c r="MLU38" s="96"/>
      <c r="MLV38" s="96"/>
      <c r="MLW38" s="96"/>
      <c r="MLX38" s="97"/>
      <c r="MLY38" s="98"/>
      <c r="MLZ38" s="104"/>
      <c r="MMA38" s="96"/>
      <c r="MMB38" s="99"/>
      <c r="MMC38" s="99"/>
      <c r="MMD38" s="99"/>
      <c r="MME38" s="96"/>
      <c r="MMF38" s="96"/>
      <c r="MMG38" s="96"/>
      <c r="MMH38" s="96"/>
      <c r="MMI38" s="97"/>
      <c r="MMJ38" s="96"/>
      <c r="MMK38" s="96"/>
      <c r="MML38" s="96"/>
      <c r="MMM38" s="96"/>
      <c r="MMN38" s="101"/>
      <c r="MMO38" s="96"/>
      <c r="MMP38" s="100"/>
      <c r="MMQ38" s="102"/>
      <c r="MMR38" s="103"/>
      <c r="MMS38" s="96"/>
      <c r="MMT38" s="96"/>
      <c r="MMU38" s="96"/>
      <c r="MMV38" s="97"/>
      <c r="MMW38" s="98"/>
      <c r="MMX38" s="104"/>
      <c r="MMY38" s="96"/>
      <c r="MMZ38" s="99"/>
      <c r="MNA38" s="99"/>
      <c r="MNB38" s="99"/>
      <c r="MNC38" s="96"/>
      <c r="MND38" s="96"/>
      <c r="MNE38" s="96"/>
      <c r="MNF38" s="96"/>
      <c r="MNG38" s="97"/>
      <c r="MNH38" s="96"/>
      <c r="MNI38" s="96"/>
      <c r="MNJ38" s="96"/>
      <c r="MNK38" s="96"/>
      <c r="MNL38" s="101"/>
      <c r="MNM38" s="96"/>
      <c r="MNN38" s="100"/>
      <c r="MNO38" s="102"/>
      <c r="MNP38" s="103"/>
      <c r="MNQ38" s="96"/>
      <c r="MNR38" s="96"/>
      <c r="MNS38" s="96"/>
      <c r="MNT38" s="97"/>
      <c r="MNU38" s="98"/>
      <c r="MNV38" s="104"/>
      <c r="MNW38" s="96"/>
      <c r="MNX38" s="99"/>
      <c r="MNY38" s="99"/>
      <c r="MNZ38" s="99"/>
      <c r="MOA38" s="96"/>
      <c r="MOB38" s="96"/>
      <c r="MOC38" s="96"/>
      <c r="MOD38" s="96"/>
      <c r="MOE38" s="97"/>
      <c r="MOF38" s="96"/>
      <c r="MOG38" s="96"/>
      <c r="MOH38" s="96"/>
      <c r="MOI38" s="96"/>
      <c r="MOJ38" s="101"/>
      <c r="MOK38" s="96"/>
      <c r="MOL38" s="100"/>
      <c r="MOM38" s="102"/>
      <c r="MON38" s="103"/>
      <c r="MOO38" s="96"/>
      <c r="MOP38" s="96"/>
      <c r="MOQ38" s="96"/>
      <c r="MOR38" s="97"/>
      <c r="MOS38" s="98"/>
      <c r="MOT38" s="104"/>
      <c r="MOU38" s="96"/>
      <c r="MOV38" s="99"/>
      <c r="MOW38" s="99"/>
      <c r="MOX38" s="99"/>
      <c r="MOY38" s="96"/>
      <c r="MOZ38" s="96"/>
      <c r="MPA38" s="96"/>
      <c r="MPB38" s="96"/>
      <c r="MPC38" s="97"/>
      <c r="MPD38" s="96"/>
      <c r="MPE38" s="96"/>
      <c r="MPF38" s="96"/>
      <c r="MPG38" s="96"/>
      <c r="MPH38" s="101"/>
      <c r="MPI38" s="96"/>
      <c r="MPJ38" s="100"/>
      <c r="MPK38" s="102"/>
      <c r="MPL38" s="103"/>
      <c r="MPM38" s="96"/>
      <c r="MPN38" s="96"/>
      <c r="MPO38" s="96"/>
      <c r="MPP38" s="97"/>
      <c r="MPQ38" s="98"/>
      <c r="MPR38" s="104"/>
      <c r="MPS38" s="96"/>
      <c r="MPT38" s="99"/>
      <c r="MPU38" s="99"/>
      <c r="MPV38" s="99"/>
      <c r="MPW38" s="96"/>
      <c r="MPX38" s="96"/>
      <c r="MPY38" s="96"/>
      <c r="MPZ38" s="96"/>
      <c r="MQA38" s="97"/>
      <c r="MQB38" s="96"/>
      <c r="MQC38" s="96"/>
      <c r="MQD38" s="96"/>
      <c r="MQE38" s="96"/>
      <c r="MQF38" s="101"/>
      <c r="MQG38" s="96"/>
      <c r="MQH38" s="100"/>
      <c r="MQI38" s="102"/>
      <c r="MQJ38" s="103"/>
      <c r="MQK38" s="96"/>
      <c r="MQL38" s="96"/>
      <c r="MQM38" s="96"/>
      <c r="MQN38" s="97"/>
      <c r="MQO38" s="98"/>
      <c r="MQP38" s="104"/>
      <c r="MQQ38" s="96"/>
      <c r="MQR38" s="99"/>
      <c r="MQS38" s="99"/>
      <c r="MQT38" s="99"/>
      <c r="MQU38" s="96"/>
      <c r="MQV38" s="96"/>
      <c r="MQW38" s="96"/>
      <c r="MQX38" s="96"/>
      <c r="MQY38" s="97"/>
      <c r="MQZ38" s="96"/>
      <c r="MRA38" s="96"/>
      <c r="MRB38" s="96"/>
      <c r="MRC38" s="96"/>
      <c r="MRD38" s="101"/>
      <c r="MRE38" s="96"/>
      <c r="MRF38" s="100"/>
      <c r="MRG38" s="102"/>
      <c r="MRH38" s="103"/>
      <c r="MRI38" s="96"/>
      <c r="MRJ38" s="96"/>
      <c r="MRK38" s="96"/>
      <c r="MRL38" s="97"/>
      <c r="MRM38" s="98"/>
      <c r="MRN38" s="104"/>
      <c r="MRO38" s="96"/>
      <c r="MRP38" s="99"/>
      <c r="MRQ38" s="99"/>
      <c r="MRR38" s="99"/>
      <c r="MRS38" s="96"/>
      <c r="MRT38" s="96"/>
      <c r="MRU38" s="96"/>
      <c r="MRV38" s="96"/>
      <c r="MRW38" s="97"/>
      <c r="MRX38" s="96"/>
      <c r="MRY38" s="96"/>
      <c r="MRZ38" s="96"/>
      <c r="MSA38" s="96"/>
      <c r="MSB38" s="101"/>
      <c r="MSC38" s="96"/>
      <c r="MSD38" s="100"/>
      <c r="MSE38" s="102"/>
      <c r="MSF38" s="103"/>
      <c r="MSG38" s="96"/>
      <c r="MSH38" s="96"/>
      <c r="MSI38" s="96"/>
      <c r="MSJ38" s="97"/>
      <c r="MSK38" s="98"/>
      <c r="MSL38" s="104"/>
      <c r="MSM38" s="96"/>
      <c r="MSN38" s="99"/>
      <c r="MSO38" s="99"/>
      <c r="MSP38" s="99"/>
      <c r="MSQ38" s="96"/>
      <c r="MSR38" s="96"/>
      <c r="MSS38" s="96"/>
      <c r="MST38" s="96"/>
      <c r="MSU38" s="97"/>
      <c r="MSV38" s="96"/>
      <c r="MSW38" s="96"/>
      <c r="MSX38" s="96"/>
      <c r="MSY38" s="96"/>
      <c r="MSZ38" s="101"/>
      <c r="MTA38" s="96"/>
      <c r="MTB38" s="100"/>
      <c r="MTC38" s="102"/>
      <c r="MTD38" s="103"/>
      <c r="MTE38" s="96"/>
      <c r="MTF38" s="96"/>
      <c r="MTG38" s="96"/>
      <c r="MTH38" s="97"/>
      <c r="MTI38" s="98"/>
      <c r="MTJ38" s="104"/>
      <c r="MTK38" s="96"/>
      <c r="MTL38" s="99"/>
      <c r="MTM38" s="99"/>
      <c r="MTN38" s="99"/>
      <c r="MTO38" s="96"/>
      <c r="MTP38" s="96"/>
      <c r="MTQ38" s="96"/>
      <c r="MTR38" s="96"/>
      <c r="MTS38" s="97"/>
      <c r="MTT38" s="96"/>
      <c r="MTU38" s="96"/>
      <c r="MTV38" s="96"/>
      <c r="MTW38" s="96"/>
      <c r="MTX38" s="101"/>
      <c r="MTY38" s="96"/>
      <c r="MTZ38" s="100"/>
      <c r="MUA38" s="102"/>
      <c r="MUB38" s="103"/>
      <c r="MUC38" s="96"/>
      <c r="MUD38" s="96"/>
      <c r="MUE38" s="96"/>
      <c r="MUF38" s="97"/>
      <c r="MUG38" s="98"/>
      <c r="MUH38" s="104"/>
      <c r="MUI38" s="96"/>
      <c r="MUJ38" s="99"/>
      <c r="MUK38" s="99"/>
      <c r="MUL38" s="99"/>
      <c r="MUM38" s="96"/>
      <c r="MUN38" s="96"/>
      <c r="MUO38" s="96"/>
      <c r="MUP38" s="96"/>
      <c r="MUQ38" s="97"/>
      <c r="MUR38" s="96"/>
      <c r="MUS38" s="96"/>
      <c r="MUT38" s="96"/>
      <c r="MUU38" s="96"/>
      <c r="MUV38" s="101"/>
      <c r="MUW38" s="96"/>
      <c r="MUX38" s="100"/>
      <c r="MUY38" s="102"/>
      <c r="MUZ38" s="103"/>
      <c r="MVA38" s="96"/>
      <c r="MVB38" s="96"/>
      <c r="MVC38" s="96"/>
      <c r="MVD38" s="97"/>
      <c r="MVE38" s="98"/>
      <c r="MVF38" s="104"/>
      <c r="MVG38" s="96"/>
      <c r="MVH38" s="99"/>
      <c r="MVI38" s="99"/>
      <c r="MVJ38" s="99"/>
      <c r="MVK38" s="96"/>
      <c r="MVL38" s="96"/>
      <c r="MVM38" s="96"/>
      <c r="MVN38" s="96"/>
      <c r="MVO38" s="97"/>
      <c r="MVP38" s="96"/>
      <c r="MVQ38" s="96"/>
      <c r="MVR38" s="96"/>
      <c r="MVS38" s="96"/>
      <c r="MVT38" s="101"/>
      <c r="MVU38" s="96"/>
      <c r="MVV38" s="100"/>
      <c r="MVW38" s="102"/>
      <c r="MVX38" s="103"/>
      <c r="MVY38" s="96"/>
      <c r="MVZ38" s="96"/>
      <c r="MWA38" s="96"/>
      <c r="MWB38" s="97"/>
      <c r="MWC38" s="98"/>
      <c r="MWD38" s="104"/>
      <c r="MWE38" s="96"/>
      <c r="MWF38" s="99"/>
      <c r="MWG38" s="99"/>
      <c r="MWH38" s="99"/>
      <c r="MWI38" s="96"/>
      <c r="MWJ38" s="96"/>
      <c r="MWK38" s="96"/>
      <c r="MWL38" s="96"/>
      <c r="MWM38" s="97"/>
      <c r="MWN38" s="96"/>
      <c r="MWO38" s="96"/>
      <c r="MWP38" s="96"/>
      <c r="MWQ38" s="96"/>
      <c r="MWR38" s="101"/>
      <c r="MWS38" s="96"/>
      <c r="MWT38" s="100"/>
      <c r="MWU38" s="102"/>
      <c r="MWV38" s="103"/>
      <c r="MWW38" s="96"/>
      <c r="MWX38" s="96"/>
      <c r="MWY38" s="96"/>
      <c r="MWZ38" s="97"/>
      <c r="MXA38" s="98"/>
      <c r="MXB38" s="104"/>
      <c r="MXC38" s="96"/>
      <c r="MXD38" s="99"/>
      <c r="MXE38" s="99"/>
      <c r="MXF38" s="99"/>
      <c r="MXG38" s="96"/>
      <c r="MXH38" s="96"/>
      <c r="MXI38" s="96"/>
      <c r="MXJ38" s="96"/>
      <c r="MXK38" s="97"/>
      <c r="MXL38" s="96"/>
      <c r="MXM38" s="96"/>
      <c r="MXN38" s="96"/>
      <c r="MXO38" s="96"/>
      <c r="MXP38" s="101"/>
      <c r="MXQ38" s="96"/>
      <c r="MXR38" s="100"/>
      <c r="MXS38" s="102"/>
      <c r="MXT38" s="103"/>
      <c r="MXU38" s="96"/>
      <c r="MXV38" s="96"/>
      <c r="MXW38" s="96"/>
      <c r="MXX38" s="97"/>
      <c r="MXY38" s="98"/>
      <c r="MXZ38" s="104"/>
      <c r="MYA38" s="96"/>
      <c r="MYB38" s="99"/>
      <c r="MYC38" s="99"/>
      <c r="MYD38" s="99"/>
      <c r="MYE38" s="96"/>
      <c r="MYF38" s="96"/>
      <c r="MYG38" s="96"/>
      <c r="MYH38" s="96"/>
      <c r="MYI38" s="97"/>
      <c r="MYJ38" s="96"/>
      <c r="MYK38" s="96"/>
      <c r="MYL38" s="96"/>
      <c r="MYM38" s="96"/>
      <c r="MYN38" s="101"/>
      <c r="MYO38" s="96"/>
      <c r="MYP38" s="100"/>
      <c r="MYQ38" s="102"/>
      <c r="MYR38" s="103"/>
      <c r="MYS38" s="96"/>
      <c r="MYT38" s="96"/>
      <c r="MYU38" s="96"/>
      <c r="MYV38" s="97"/>
      <c r="MYW38" s="98"/>
      <c r="MYX38" s="104"/>
      <c r="MYY38" s="96"/>
      <c r="MYZ38" s="99"/>
      <c r="MZA38" s="99"/>
      <c r="MZB38" s="99"/>
      <c r="MZC38" s="96"/>
      <c r="MZD38" s="96"/>
      <c r="MZE38" s="96"/>
      <c r="MZF38" s="96"/>
      <c r="MZG38" s="97"/>
      <c r="MZH38" s="96"/>
      <c r="MZI38" s="96"/>
      <c r="MZJ38" s="96"/>
      <c r="MZK38" s="96"/>
      <c r="MZL38" s="101"/>
      <c r="MZM38" s="96"/>
      <c r="MZN38" s="100"/>
      <c r="MZO38" s="102"/>
      <c r="MZP38" s="103"/>
      <c r="MZQ38" s="96"/>
      <c r="MZR38" s="96"/>
      <c r="MZS38" s="96"/>
      <c r="MZT38" s="97"/>
      <c r="MZU38" s="98"/>
      <c r="MZV38" s="104"/>
      <c r="MZW38" s="96"/>
      <c r="MZX38" s="99"/>
      <c r="MZY38" s="99"/>
      <c r="MZZ38" s="99"/>
      <c r="NAA38" s="96"/>
      <c r="NAB38" s="96"/>
      <c r="NAC38" s="96"/>
      <c r="NAD38" s="96"/>
      <c r="NAE38" s="97"/>
      <c r="NAF38" s="96"/>
      <c r="NAG38" s="96"/>
      <c r="NAH38" s="96"/>
      <c r="NAI38" s="96"/>
      <c r="NAJ38" s="101"/>
      <c r="NAK38" s="96"/>
      <c r="NAL38" s="100"/>
      <c r="NAM38" s="102"/>
      <c r="NAN38" s="103"/>
      <c r="NAO38" s="96"/>
      <c r="NAP38" s="96"/>
      <c r="NAQ38" s="96"/>
      <c r="NAR38" s="97"/>
      <c r="NAS38" s="98"/>
      <c r="NAT38" s="104"/>
      <c r="NAU38" s="96"/>
      <c r="NAV38" s="99"/>
      <c r="NAW38" s="99"/>
      <c r="NAX38" s="99"/>
      <c r="NAY38" s="96"/>
      <c r="NAZ38" s="96"/>
      <c r="NBA38" s="96"/>
      <c r="NBB38" s="96"/>
      <c r="NBC38" s="97"/>
      <c r="NBD38" s="96"/>
      <c r="NBE38" s="96"/>
      <c r="NBF38" s="96"/>
      <c r="NBG38" s="96"/>
      <c r="NBH38" s="101"/>
      <c r="NBI38" s="96"/>
      <c r="NBJ38" s="100"/>
      <c r="NBK38" s="102"/>
      <c r="NBL38" s="103"/>
      <c r="NBM38" s="96"/>
      <c r="NBN38" s="96"/>
      <c r="NBO38" s="96"/>
      <c r="NBP38" s="97"/>
      <c r="NBQ38" s="98"/>
      <c r="NBR38" s="104"/>
      <c r="NBS38" s="96"/>
      <c r="NBT38" s="99"/>
      <c r="NBU38" s="99"/>
      <c r="NBV38" s="99"/>
      <c r="NBW38" s="96"/>
      <c r="NBX38" s="96"/>
      <c r="NBY38" s="96"/>
      <c r="NBZ38" s="96"/>
      <c r="NCA38" s="97"/>
      <c r="NCB38" s="96"/>
      <c r="NCC38" s="96"/>
      <c r="NCD38" s="96"/>
      <c r="NCE38" s="96"/>
      <c r="NCF38" s="101"/>
      <c r="NCG38" s="96"/>
      <c r="NCH38" s="100"/>
      <c r="NCI38" s="102"/>
      <c r="NCJ38" s="103"/>
      <c r="NCK38" s="96"/>
      <c r="NCL38" s="96"/>
      <c r="NCM38" s="96"/>
      <c r="NCN38" s="97"/>
      <c r="NCO38" s="98"/>
      <c r="NCP38" s="104"/>
      <c r="NCQ38" s="96"/>
      <c r="NCR38" s="99"/>
      <c r="NCS38" s="99"/>
      <c r="NCT38" s="99"/>
      <c r="NCU38" s="96"/>
      <c r="NCV38" s="96"/>
      <c r="NCW38" s="96"/>
      <c r="NCX38" s="96"/>
      <c r="NCY38" s="97"/>
      <c r="NCZ38" s="96"/>
      <c r="NDA38" s="96"/>
      <c r="NDB38" s="96"/>
      <c r="NDC38" s="96"/>
      <c r="NDD38" s="101"/>
      <c r="NDE38" s="96"/>
      <c r="NDF38" s="100"/>
      <c r="NDG38" s="102"/>
      <c r="NDH38" s="103"/>
      <c r="NDI38" s="96"/>
      <c r="NDJ38" s="96"/>
      <c r="NDK38" s="96"/>
      <c r="NDL38" s="97"/>
      <c r="NDM38" s="98"/>
      <c r="NDN38" s="104"/>
      <c r="NDO38" s="96"/>
      <c r="NDP38" s="99"/>
      <c r="NDQ38" s="99"/>
      <c r="NDR38" s="99"/>
      <c r="NDS38" s="96"/>
      <c r="NDT38" s="96"/>
      <c r="NDU38" s="96"/>
      <c r="NDV38" s="96"/>
      <c r="NDW38" s="97"/>
      <c r="NDX38" s="96"/>
      <c r="NDY38" s="96"/>
      <c r="NDZ38" s="96"/>
      <c r="NEA38" s="96"/>
      <c r="NEB38" s="101"/>
      <c r="NEC38" s="96"/>
      <c r="NED38" s="100"/>
      <c r="NEE38" s="102"/>
      <c r="NEF38" s="103"/>
      <c r="NEG38" s="96"/>
      <c r="NEH38" s="96"/>
      <c r="NEI38" s="96"/>
      <c r="NEJ38" s="97"/>
      <c r="NEK38" s="98"/>
      <c r="NEL38" s="104"/>
      <c r="NEM38" s="96"/>
      <c r="NEN38" s="99"/>
      <c r="NEO38" s="99"/>
      <c r="NEP38" s="99"/>
      <c r="NEQ38" s="96"/>
      <c r="NER38" s="96"/>
      <c r="NES38" s="96"/>
      <c r="NET38" s="96"/>
      <c r="NEU38" s="97"/>
      <c r="NEV38" s="96"/>
      <c r="NEW38" s="96"/>
      <c r="NEX38" s="96"/>
      <c r="NEY38" s="96"/>
      <c r="NEZ38" s="101"/>
      <c r="NFA38" s="96"/>
      <c r="NFB38" s="100"/>
      <c r="NFC38" s="102"/>
      <c r="NFD38" s="103"/>
      <c r="NFE38" s="96"/>
      <c r="NFF38" s="96"/>
      <c r="NFG38" s="96"/>
      <c r="NFH38" s="97"/>
      <c r="NFI38" s="98"/>
      <c r="NFJ38" s="104"/>
      <c r="NFK38" s="96"/>
      <c r="NFL38" s="99"/>
      <c r="NFM38" s="99"/>
      <c r="NFN38" s="99"/>
      <c r="NFO38" s="96"/>
      <c r="NFP38" s="96"/>
      <c r="NFQ38" s="96"/>
      <c r="NFR38" s="96"/>
      <c r="NFS38" s="97"/>
      <c r="NFT38" s="96"/>
      <c r="NFU38" s="96"/>
      <c r="NFV38" s="96"/>
      <c r="NFW38" s="96"/>
      <c r="NFX38" s="101"/>
      <c r="NFY38" s="96"/>
      <c r="NFZ38" s="100"/>
      <c r="NGA38" s="102"/>
      <c r="NGB38" s="103"/>
      <c r="NGC38" s="96"/>
      <c r="NGD38" s="96"/>
      <c r="NGE38" s="96"/>
      <c r="NGF38" s="97"/>
      <c r="NGG38" s="98"/>
      <c r="NGH38" s="104"/>
      <c r="NGI38" s="96"/>
      <c r="NGJ38" s="99"/>
      <c r="NGK38" s="99"/>
      <c r="NGL38" s="99"/>
      <c r="NGM38" s="96"/>
      <c r="NGN38" s="96"/>
      <c r="NGO38" s="96"/>
      <c r="NGP38" s="96"/>
      <c r="NGQ38" s="97"/>
      <c r="NGR38" s="96"/>
      <c r="NGS38" s="96"/>
      <c r="NGT38" s="96"/>
      <c r="NGU38" s="96"/>
      <c r="NGV38" s="101"/>
      <c r="NGW38" s="96"/>
      <c r="NGX38" s="100"/>
      <c r="NGY38" s="102"/>
      <c r="NGZ38" s="103"/>
      <c r="NHA38" s="96"/>
      <c r="NHB38" s="96"/>
      <c r="NHC38" s="96"/>
      <c r="NHD38" s="97"/>
      <c r="NHE38" s="98"/>
      <c r="NHF38" s="104"/>
      <c r="NHG38" s="96"/>
      <c r="NHH38" s="99"/>
      <c r="NHI38" s="99"/>
      <c r="NHJ38" s="99"/>
      <c r="NHK38" s="96"/>
      <c r="NHL38" s="96"/>
      <c r="NHM38" s="96"/>
      <c r="NHN38" s="96"/>
      <c r="NHO38" s="97"/>
      <c r="NHP38" s="96"/>
      <c r="NHQ38" s="96"/>
      <c r="NHR38" s="96"/>
      <c r="NHS38" s="96"/>
      <c r="NHT38" s="101"/>
      <c r="NHU38" s="96"/>
      <c r="NHV38" s="100"/>
      <c r="NHW38" s="102"/>
      <c r="NHX38" s="103"/>
      <c r="NHY38" s="96"/>
      <c r="NHZ38" s="96"/>
      <c r="NIA38" s="96"/>
      <c r="NIB38" s="97"/>
      <c r="NIC38" s="98"/>
      <c r="NID38" s="104"/>
      <c r="NIE38" s="96"/>
      <c r="NIF38" s="99"/>
      <c r="NIG38" s="99"/>
      <c r="NIH38" s="99"/>
      <c r="NII38" s="96"/>
      <c r="NIJ38" s="96"/>
      <c r="NIK38" s="96"/>
      <c r="NIL38" s="96"/>
      <c r="NIM38" s="97"/>
      <c r="NIN38" s="96"/>
      <c r="NIO38" s="96"/>
      <c r="NIP38" s="96"/>
      <c r="NIQ38" s="96"/>
      <c r="NIR38" s="101"/>
      <c r="NIS38" s="96"/>
      <c r="NIT38" s="100"/>
      <c r="NIU38" s="102"/>
      <c r="NIV38" s="103"/>
      <c r="NIW38" s="96"/>
      <c r="NIX38" s="96"/>
      <c r="NIY38" s="96"/>
      <c r="NIZ38" s="97"/>
      <c r="NJA38" s="98"/>
      <c r="NJB38" s="104"/>
      <c r="NJC38" s="96"/>
      <c r="NJD38" s="99"/>
      <c r="NJE38" s="99"/>
      <c r="NJF38" s="99"/>
      <c r="NJG38" s="96"/>
      <c r="NJH38" s="96"/>
      <c r="NJI38" s="96"/>
      <c r="NJJ38" s="96"/>
      <c r="NJK38" s="97"/>
      <c r="NJL38" s="96"/>
      <c r="NJM38" s="96"/>
      <c r="NJN38" s="96"/>
      <c r="NJO38" s="96"/>
      <c r="NJP38" s="101"/>
      <c r="NJQ38" s="96"/>
      <c r="NJR38" s="100"/>
      <c r="NJS38" s="102"/>
      <c r="NJT38" s="103"/>
      <c r="NJU38" s="96"/>
      <c r="NJV38" s="96"/>
      <c r="NJW38" s="96"/>
      <c r="NJX38" s="97"/>
      <c r="NJY38" s="98"/>
      <c r="NJZ38" s="104"/>
      <c r="NKA38" s="96"/>
      <c r="NKB38" s="99"/>
      <c r="NKC38" s="99"/>
      <c r="NKD38" s="99"/>
      <c r="NKE38" s="96"/>
      <c r="NKF38" s="96"/>
      <c r="NKG38" s="96"/>
      <c r="NKH38" s="96"/>
      <c r="NKI38" s="97"/>
      <c r="NKJ38" s="96"/>
      <c r="NKK38" s="96"/>
      <c r="NKL38" s="96"/>
      <c r="NKM38" s="96"/>
      <c r="NKN38" s="101"/>
      <c r="NKO38" s="96"/>
      <c r="NKP38" s="100"/>
      <c r="NKQ38" s="102"/>
      <c r="NKR38" s="103"/>
      <c r="NKS38" s="96"/>
      <c r="NKT38" s="96"/>
      <c r="NKU38" s="96"/>
      <c r="NKV38" s="97"/>
      <c r="NKW38" s="98"/>
      <c r="NKX38" s="104"/>
      <c r="NKY38" s="96"/>
      <c r="NKZ38" s="99"/>
      <c r="NLA38" s="99"/>
      <c r="NLB38" s="99"/>
      <c r="NLC38" s="96"/>
      <c r="NLD38" s="96"/>
      <c r="NLE38" s="96"/>
      <c r="NLF38" s="96"/>
      <c r="NLG38" s="97"/>
      <c r="NLH38" s="96"/>
      <c r="NLI38" s="96"/>
      <c r="NLJ38" s="96"/>
      <c r="NLK38" s="96"/>
      <c r="NLL38" s="101"/>
      <c r="NLM38" s="96"/>
      <c r="NLN38" s="100"/>
      <c r="NLO38" s="102"/>
      <c r="NLP38" s="103"/>
      <c r="NLQ38" s="96"/>
      <c r="NLR38" s="96"/>
      <c r="NLS38" s="96"/>
      <c r="NLT38" s="97"/>
      <c r="NLU38" s="98"/>
      <c r="NLV38" s="104"/>
      <c r="NLW38" s="96"/>
      <c r="NLX38" s="99"/>
      <c r="NLY38" s="99"/>
      <c r="NLZ38" s="99"/>
      <c r="NMA38" s="96"/>
      <c r="NMB38" s="96"/>
      <c r="NMC38" s="96"/>
      <c r="NMD38" s="96"/>
      <c r="NME38" s="97"/>
      <c r="NMF38" s="96"/>
      <c r="NMG38" s="96"/>
      <c r="NMH38" s="96"/>
      <c r="NMI38" s="96"/>
      <c r="NMJ38" s="101"/>
      <c r="NMK38" s="96"/>
      <c r="NML38" s="100"/>
      <c r="NMM38" s="102"/>
      <c r="NMN38" s="103"/>
      <c r="NMO38" s="96"/>
      <c r="NMP38" s="96"/>
      <c r="NMQ38" s="96"/>
      <c r="NMR38" s="97"/>
      <c r="NMS38" s="98"/>
      <c r="NMT38" s="104"/>
      <c r="NMU38" s="96"/>
      <c r="NMV38" s="99"/>
      <c r="NMW38" s="99"/>
      <c r="NMX38" s="99"/>
      <c r="NMY38" s="96"/>
      <c r="NMZ38" s="96"/>
      <c r="NNA38" s="96"/>
      <c r="NNB38" s="96"/>
      <c r="NNC38" s="97"/>
      <c r="NND38" s="96"/>
      <c r="NNE38" s="96"/>
      <c r="NNF38" s="96"/>
      <c r="NNG38" s="96"/>
      <c r="NNH38" s="101"/>
      <c r="NNI38" s="96"/>
      <c r="NNJ38" s="100"/>
      <c r="NNK38" s="102"/>
      <c r="NNL38" s="103"/>
      <c r="NNM38" s="96"/>
      <c r="NNN38" s="96"/>
      <c r="NNO38" s="96"/>
      <c r="NNP38" s="97"/>
      <c r="NNQ38" s="98"/>
      <c r="NNR38" s="104"/>
      <c r="NNS38" s="96"/>
      <c r="NNT38" s="99"/>
      <c r="NNU38" s="99"/>
      <c r="NNV38" s="99"/>
      <c r="NNW38" s="96"/>
      <c r="NNX38" s="96"/>
      <c r="NNY38" s="96"/>
      <c r="NNZ38" s="96"/>
      <c r="NOA38" s="97"/>
      <c r="NOB38" s="96"/>
      <c r="NOC38" s="96"/>
      <c r="NOD38" s="96"/>
      <c r="NOE38" s="96"/>
      <c r="NOF38" s="101"/>
      <c r="NOG38" s="96"/>
      <c r="NOH38" s="100"/>
      <c r="NOI38" s="102"/>
      <c r="NOJ38" s="103"/>
      <c r="NOK38" s="96"/>
      <c r="NOL38" s="96"/>
      <c r="NOM38" s="96"/>
      <c r="NON38" s="97"/>
      <c r="NOO38" s="98"/>
      <c r="NOP38" s="104"/>
      <c r="NOQ38" s="96"/>
      <c r="NOR38" s="99"/>
      <c r="NOS38" s="99"/>
      <c r="NOT38" s="99"/>
      <c r="NOU38" s="96"/>
      <c r="NOV38" s="96"/>
      <c r="NOW38" s="96"/>
      <c r="NOX38" s="96"/>
      <c r="NOY38" s="97"/>
      <c r="NOZ38" s="96"/>
      <c r="NPA38" s="96"/>
      <c r="NPB38" s="96"/>
      <c r="NPC38" s="96"/>
      <c r="NPD38" s="101"/>
      <c r="NPE38" s="96"/>
      <c r="NPF38" s="100"/>
      <c r="NPG38" s="102"/>
      <c r="NPH38" s="103"/>
      <c r="NPI38" s="96"/>
      <c r="NPJ38" s="96"/>
      <c r="NPK38" s="96"/>
      <c r="NPL38" s="97"/>
      <c r="NPM38" s="98"/>
      <c r="NPN38" s="104"/>
      <c r="NPO38" s="96"/>
      <c r="NPP38" s="99"/>
      <c r="NPQ38" s="99"/>
      <c r="NPR38" s="99"/>
      <c r="NPS38" s="96"/>
      <c r="NPT38" s="96"/>
      <c r="NPU38" s="96"/>
      <c r="NPV38" s="96"/>
      <c r="NPW38" s="97"/>
      <c r="NPX38" s="96"/>
      <c r="NPY38" s="96"/>
      <c r="NPZ38" s="96"/>
      <c r="NQA38" s="96"/>
      <c r="NQB38" s="101"/>
      <c r="NQC38" s="96"/>
      <c r="NQD38" s="100"/>
      <c r="NQE38" s="102"/>
      <c r="NQF38" s="103"/>
      <c r="NQG38" s="96"/>
      <c r="NQH38" s="96"/>
      <c r="NQI38" s="96"/>
      <c r="NQJ38" s="97"/>
      <c r="NQK38" s="98"/>
      <c r="NQL38" s="104"/>
      <c r="NQM38" s="96"/>
      <c r="NQN38" s="99"/>
      <c r="NQO38" s="99"/>
      <c r="NQP38" s="99"/>
      <c r="NQQ38" s="96"/>
      <c r="NQR38" s="96"/>
      <c r="NQS38" s="96"/>
      <c r="NQT38" s="96"/>
      <c r="NQU38" s="97"/>
      <c r="NQV38" s="96"/>
      <c r="NQW38" s="96"/>
      <c r="NQX38" s="96"/>
      <c r="NQY38" s="96"/>
      <c r="NQZ38" s="101"/>
      <c r="NRA38" s="96"/>
      <c r="NRB38" s="100"/>
      <c r="NRC38" s="102"/>
      <c r="NRD38" s="103"/>
      <c r="NRE38" s="96"/>
      <c r="NRF38" s="96"/>
      <c r="NRG38" s="96"/>
      <c r="NRH38" s="97"/>
      <c r="NRI38" s="98"/>
      <c r="NRJ38" s="104"/>
      <c r="NRK38" s="96"/>
      <c r="NRL38" s="99"/>
      <c r="NRM38" s="99"/>
      <c r="NRN38" s="99"/>
      <c r="NRO38" s="96"/>
      <c r="NRP38" s="96"/>
      <c r="NRQ38" s="96"/>
      <c r="NRR38" s="96"/>
      <c r="NRS38" s="97"/>
      <c r="NRT38" s="96"/>
      <c r="NRU38" s="96"/>
      <c r="NRV38" s="96"/>
      <c r="NRW38" s="96"/>
      <c r="NRX38" s="101"/>
      <c r="NRY38" s="96"/>
      <c r="NRZ38" s="100"/>
      <c r="NSA38" s="102"/>
      <c r="NSB38" s="103"/>
      <c r="NSC38" s="96"/>
      <c r="NSD38" s="96"/>
      <c r="NSE38" s="96"/>
      <c r="NSF38" s="97"/>
      <c r="NSG38" s="98"/>
      <c r="NSH38" s="104"/>
      <c r="NSI38" s="96"/>
      <c r="NSJ38" s="99"/>
      <c r="NSK38" s="99"/>
      <c r="NSL38" s="99"/>
      <c r="NSM38" s="96"/>
      <c r="NSN38" s="96"/>
      <c r="NSO38" s="96"/>
      <c r="NSP38" s="96"/>
      <c r="NSQ38" s="97"/>
      <c r="NSR38" s="96"/>
      <c r="NSS38" s="96"/>
      <c r="NST38" s="96"/>
      <c r="NSU38" s="96"/>
      <c r="NSV38" s="101"/>
      <c r="NSW38" s="96"/>
      <c r="NSX38" s="100"/>
      <c r="NSY38" s="102"/>
      <c r="NSZ38" s="103"/>
      <c r="NTA38" s="96"/>
      <c r="NTB38" s="96"/>
      <c r="NTC38" s="96"/>
      <c r="NTD38" s="97"/>
      <c r="NTE38" s="98"/>
      <c r="NTF38" s="104"/>
      <c r="NTG38" s="96"/>
      <c r="NTH38" s="99"/>
      <c r="NTI38" s="99"/>
      <c r="NTJ38" s="99"/>
      <c r="NTK38" s="96"/>
      <c r="NTL38" s="96"/>
      <c r="NTM38" s="96"/>
      <c r="NTN38" s="96"/>
      <c r="NTO38" s="97"/>
      <c r="NTP38" s="96"/>
      <c r="NTQ38" s="96"/>
      <c r="NTR38" s="96"/>
      <c r="NTS38" s="96"/>
      <c r="NTT38" s="101"/>
      <c r="NTU38" s="96"/>
      <c r="NTV38" s="100"/>
      <c r="NTW38" s="102"/>
      <c r="NTX38" s="103"/>
      <c r="NTY38" s="96"/>
      <c r="NTZ38" s="96"/>
      <c r="NUA38" s="96"/>
      <c r="NUB38" s="97"/>
      <c r="NUC38" s="98"/>
      <c r="NUD38" s="104"/>
      <c r="NUE38" s="96"/>
      <c r="NUF38" s="99"/>
      <c r="NUG38" s="99"/>
      <c r="NUH38" s="99"/>
      <c r="NUI38" s="96"/>
      <c r="NUJ38" s="96"/>
      <c r="NUK38" s="96"/>
      <c r="NUL38" s="96"/>
      <c r="NUM38" s="97"/>
      <c r="NUN38" s="96"/>
      <c r="NUO38" s="96"/>
      <c r="NUP38" s="96"/>
      <c r="NUQ38" s="96"/>
      <c r="NUR38" s="101"/>
      <c r="NUS38" s="96"/>
      <c r="NUT38" s="100"/>
      <c r="NUU38" s="102"/>
      <c r="NUV38" s="103"/>
      <c r="NUW38" s="96"/>
      <c r="NUX38" s="96"/>
      <c r="NUY38" s="96"/>
      <c r="NUZ38" s="97"/>
      <c r="NVA38" s="98"/>
      <c r="NVB38" s="104"/>
      <c r="NVC38" s="96"/>
      <c r="NVD38" s="99"/>
      <c r="NVE38" s="99"/>
      <c r="NVF38" s="99"/>
      <c r="NVG38" s="96"/>
      <c r="NVH38" s="96"/>
      <c r="NVI38" s="96"/>
      <c r="NVJ38" s="96"/>
      <c r="NVK38" s="97"/>
      <c r="NVL38" s="96"/>
      <c r="NVM38" s="96"/>
      <c r="NVN38" s="96"/>
      <c r="NVO38" s="96"/>
      <c r="NVP38" s="101"/>
      <c r="NVQ38" s="96"/>
      <c r="NVR38" s="100"/>
      <c r="NVS38" s="102"/>
      <c r="NVT38" s="103"/>
      <c r="NVU38" s="96"/>
      <c r="NVV38" s="96"/>
      <c r="NVW38" s="96"/>
      <c r="NVX38" s="97"/>
      <c r="NVY38" s="98"/>
      <c r="NVZ38" s="104"/>
      <c r="NWA38" s="96"/>
      <c r="NWB38" s="99"/>
      <c r="NWC38" s="99"/>
      <c r="NWD38" s="99"/>
      <c r="NWE38" s="96"/>
      <c r="NWF38" s="96"/>
      <c r="NWG38" s="96"/>
      <c r="NWH38" s="96"/>
      <c r="NWI38" s="97"/>
      <c r="NWJ38" s="96"/>
      <c r="NWK38" s="96"/>
      <c r="NWL38" s="96"/>
      <c r="NWM38" s="96"/>
      <c r="NWN38" s="101"/>
      <c r="NWO38" s="96"/>
      <c r="NWP38" s="100"/>
      <c r="NWQ38" s="102"/>
      <c r="NWR38" s="103"/>
      <c r="NWS38" s="96"/>
      <c r="NWT38" s="96"/>
      <c r="NWU38" s="96"/>
      <c r="NWV38" s="97"/>
      <c r="NWW38" s="98"/>
      <c r="NWX38" s="104"/>
      <c r="NWY38" s="96"/>
      <c r="NWZ38" s="99"/>
      <c r="NXA38" s="99"/>
      <c r="NXB38" s="99"/>
      <c r="NXC38" s="96"/>
      <c r="NXD38" s="96"/>
      <c r="NXE38" s="96"/>
      <c r="NXF38" s="96"/>
      <c r="NXG38" s="97"/>
      <c r="NXH38" s="96"/>
      <c r="NXI38" s="96"/>
      <c r="NXJ38" s="96"/>
      <c r="NXK38" s="96"/>
      <c r="NXL38" s="101"/>
      <c r="NXM38" s="96"/>
      <c r="NXN38" s="100"/>
      <c r="NXO38" s="102"/>
      <c r="NXP38" s="103"/>
      <c r="NXQ38" s="96"/>
      <c r="NXR38" s="96"/>
      <c r="NXS38" s="96"/>
      <c r="NXT38" s="97"/>
      <c r="NXU38" s="98"/>
      <c r="NXV38" s="104"/>
      <c r="NXW38" s="96"/>
      <c r="NXX38" s="99"/>
      <c r="NXY38" s="99"/>
      <c r="NXZ38" s="99"/>
      <c r="NYA38" s="96"/>
      <c r="NYB38" s="96"/>
      <c r="NYC38" s="96"/>
      <c r="NYD38" s="96"/>
      <c r="NYE38" s="97"/>
      <c r="NYF38" s="96"/>
      <c r="NYG38" s="96"/>
      <c r="NYH38" s="96"/>
      <c r="NYI38" s="96"/>
      <c r="NYJ38" s="101"/>
      <c r="NYK38" s="96"/>
      <c r="NYL38" s="100"/>
      <c r="NYM38" s="102"/>
      <c r="NYN38" s="103"/>
      <c r="NYO38" s="96"/>
      <c r="NYP38" s="96"/>
      <c r="NYQ38" s="96"/>
      <c r="NYR38" s="97"/>
      <c r="NYS38" s="98"/>
      <c r="NYT38" s="104"/>
      <c r="NYU38" s="96"/>
      <c r="NYV38" s="99"/>
      <c r="NYW38" s="99"/>
      <c r="NYX38" s="99"/>
      <c r="NYY38" s="96"/>
      <c r="NYZ38" s="96"/>
      <c r="NZA38" s="96"/>
      <c r="NZB38" s="96"/>
      <c r="NZC38" s="97"/>
      <c r="NZD38" s="96"/>
      <c r="NZE38" s="96"/>
      <c r="NZF38" s="96"/>
      <c r="NZG38" s="96"/>
      <c r="NZH38" s="101"/>
      <c r="NZI38" s="96"/>
      <c r="NZJ38" s="100"/>
      <c r="NZK38" s="102"/>
      <c r="NZL38" s="103"/>
      <c r="NZM38" s="96"/>
      <c r="NZN38" s="96"/>
      <c r="NZO38" s="96"/>
      <c r="NZP38" s="97"/>
      <c r="NZQ38" s="98"/>
      <c r="NZR38" s="104"/>
      <c r="NZS38" s="96"/>
      <c r="NZT38" s="99"/>
      <c r="NZU38" s="99"/>
      <c r="NZV38" s="99"/>
      <c r="NZW38" s="96"/>
      <c r="NZX38" s="96"/>
      <c r="NZY38" s="96"/>
      <c r="NZZ38" s="96"/>
      <c r="OAA38" s="97"/>
      <c r="OAB38" s="96"/>
      <c r="OAC38" s="96"/>
      <c r="OAD38" s="96"/>
      <c r="OAE38" s="96"/>
      <c r="OAF38" s="101"/>
      <c r="OAG38" s="96"/>
      <c r="OAH38" s="100"/>
      <c r="OAI38" s="102"/>
      <c r="OAJ38" s="103"/>
      <c r="OAK38" s="96"/>
      <c r="OAL38" s="96"/>
      <c r="OAM38" s="96"/>
      <c r="OAN38" s="97"/>
      <c r="OAO38" s="98"/>
      <c r="OAP38" s="104"/>
      <c r="OAQ38" s="96"/>
      <c r="OAR38" s="99"/>
      <c r="OAS38" s="99"/>
      <c r="OAT38" s="99"/>
      <c r="OAU38" s="96"/>
      <c r="OAV38" s="96"/>
      <c r="OAW38" s="96"/>
      <c r="OAX38" s="96"/>
      <c r="OAY38" s="97"/>
      <c r="OAZ38" s="96"/>
      <c r="OBA38" s="96"/>
      <c r="OBB38" s="96"/>
      <c r="OBC38" s="96"/>
      <c r="OBD38" s="101"/>
      <c r="OBE38" s="96"/>
      <c r="OBF38" s="100"/>
      <c r="OBG38" s="102"/>
      <c r="OBH38" s="103"/>
      <c r="OBI38" s="96"/>
      <c r="OBJ38" s="96"/>
      <c r="OBK38" s="96"/>
      <c r="OBL38" s="97"/>
      <c r="OBM38" s="98"/>
      <c r="OBN38" s="104"/>
      <c r="OBO38" s="96"/>
      <c r="OBP38" s="99"/>
      <c r="OBQ38" s="99"/>
      <c r="OBR38" s="99"/>
      <c r="OBS38" s="96"/>
      <c r="OBT38" s="96"/>
      <c r="OBU38" s="96"/>
      <c r="OBV38" s="96"/>
      <c r="OBW38" s="97"/>
      <c r="OBX38" s="96"/>
      <c r="OBY38" s="96"/>
      <c r="OBZ38" s="96"/>
      <c r="OCA38" s="96"/>
      <c r="OCB38" s="101"/>
      <c r="OCC38" s="96"/>
      <c r="OCD38" s="100"/>
      <c r="OCE38" s="102"/>
      <c r="OCF38" s="103"/>
      <c r="OCG38" s="96"/>
      <c r="OCH38" s="96"/>
      <c r="OCI38" s="96"/>
      <c r="OCJ38" s="97"/>
      <c r="OCK38" s="98"/>
      <c r="OCL38" s="104"/>
      <c r="OCM38" s="96"/>
      <c r="OCN38" s="99"/>
      <c r="OCO38" s="99"/>
      <c r="OCP38" s="99"/>
      <c r="OCQ38" s="96"/>
      <c r="OCR38" s="96"/>
      <c r="OCS38" s="96"/>
      <c r="OCT38" s="96"/>
      <c r="OCU38" s="97"/>
      <c r="OCV38" s="96"/>
      <c r="OCW38" s="96"/>
      <c r="OCX38" s="96"/>
      <c r="OCY38" s="96"/>
      <c r="OCZ38" s="101"/>
      <c r="ODA38" s="96"/>
      <c r="ODB38" s="100"/>
      <c r="ODC38" s="102"/>
      <c r="ODD38" s="103"/>
      <c r="ODE38" s="96"/>
      <c r="ODF38" s="96"/>
      <c r="ODG38" s="96"/>
      <c r="ODH38" s="97"/>
      <c r="ODI38" s="98"/>
      <c r="ODJ38" s="104"/>
      <c r="ODK38" s="96"/>
      <c r="ODL38" s="99"/>
      <c r="ODM38" s="99"/>
      <c r="ODN38" s="99"/>
      <c r="ODO38" s="96"/>
      <c r="ODP38" s="96"/>
      <c r="ODQ38" s="96"/>
      <c r="ODR38" s="96"/>
      <c r="ODS38" s="97"/>
      <c r="ODT38" s="96"/>
      <c r="ODU38" s="96"/>
      <c r="ODV38" s="96"/>
      <c r="ODW38" s="96"/>
      <c r="ODX38" s="101"/>
      <c r="ODY38" s="96"/>
      <c r="ODZ38" s="100"/>
      <c r="OEA38" s="102"/>
      <c r="OEB38" s="103"/>
      <c r="OEC38" s="96"/>
      <c r="OED38" s="96"/>
      <c r="OEE38" s="96"/>
      <c r="OEF38" s="97"/>
      <c r="OEG38" s="98"/>
      <c r="OEH38" s="104"/>
      <c r="OEI38" s="96"/>
      <c r="OEJ38" s="99"/>
      <c r="OEK38" s="99"/>
      <c r="OEL38" s="99"/>
      <c r="OEM38" s="96"/>
      <c r="OEN38" s="96"/>
      <c r="OEO38" s="96"/>
      <c r="OEP38" s="96"/>
      <c r="OEQ38" s="97"/>
      <c r="OER38" s="96"/>
      <c r="OES38" s="96"/>
      <c r="OET38" s="96"/>
      <c r="OEU38" s="96"/>
      <c r="OEV38" s="101"/>
      <c r="OEW38" s="96"/>
      <c r="OEX38" s="100"/>
      <c r="OEY38" s="102"/>
      <c r="OEZ38" s="103"/>
      <c r="OFA38" s="96"/>
      <c r="OFB38" s="96"/>
      <c r="OFC38" s="96"/>
      <c r="OFD38" s="97"/>
      <c r="OFE38" s="98"/>
      <c r="OFF38" s="104"/>
      <c r="OFG38" s="96"/>
      <c r="OFH38" s="99"/>
      <c r="OFI38" s="99"/>
      <c r="OFJ38" s="99"/>
      <c r="OFK38" s="96"/>
      <c r="OFL38" s="96"/>
      <c r="OFM38" s="96"/>
      <c r="OFN38" s="96"/>
      <c r="OFO38" s="97"/>
      <c r="OFP38" s="96"/>
      <c r="OFQ38" s="96"/>
      <c r="OFR38" s="96"/>
      <c r="OFS38" s="96"/>
      <c r="OFT38" s="101"/>
      <c r="OFU38" s="96"/>
      <c r="OFV38" s="100"/>
      <c r="OFW38" s="102"/>
      <c r="OFX38" s="103"/>
      <c r="OFY38" s="96"/>
      <c r="OFZ38" s="96"/>
      <c r="OGA38" s="96"/>
      <c r="OGB38" s="97"/>
      <c r="OGC38" s="98"/>
      <c r="OGD38" s="104"/>
      <c r="OGE38" s="96"/>
      <c r="OGF38" s="99"/>
      <c r="OGG38" s="99"/>
      <c r="OGH38" s="99"/>
      <c r="OGI38" s="96"/>
      <c r="OGJ38" s="96"/>
      <c r="OGK38" s="96"/>
      <c r="OGL38" s="96"/>
      <c r="OGM38" s="97"/>
      <c r="OGN38" s="96"/>
      <c r="OGO38" s="96"/>
      <c r="OGP38" s="96"/>
      <c r="OGQ38" s="96"/>
      <c r="OGR38" s="101"/>
      <c r="OGS38" s="96"/>
      <c r="OGT38" s="100"/>
      <c r="OGU38" s="102"/>
      <c r="OGV38" s="103"/>
      <c r="OGW38" s="96"/>
      <c r="OGX38" s="96"/>
      <c r="OGY38" s="96"/>
      <c r="OGZ38" s="97"/>
      <c r="OHA38" s="98"/>
      <c r="OHB38" s="104"/>
      <c r="OHC38" s="96"/>
      <c r="OHD38" s="99"/>
      <c r="OHE38" s="99"/>
      <c r="OHF38" s="99"/>
      <c r="OHG38" s="96"/>
      <c r="OHH38" s="96"/>
      <c r="OHI38" s="96"/>
      <c r="OHJ38" s="96"/>
      <c r="OHK38" s="97"/>
      <c r="OHL38" s="96"/>
      <c r="OHM38" s="96"/>
      <c r="OHN38" s="96"/>
      <c r="OHO38" s="96"/>
      <c r="OHP38" s="101"/>
      <c r="OHQ38" s="96"/>
      <c r="OHR38" s="100"/>
      <c r="OHS38" s="102"/>
      <c r="OHT38" s="103"/>
      <c r="OHU38" s="96"/>
      <c r="OHV38" s="96"/>
      <c r="OHW38" s="96"/>
      <c r="OHX38" s="97"/>
      <c r="OHY38" s="98"/>
      <c r="OHZ38" s="104"/>
      <c r="OIA38" s="96"/>
      <c r="OIB38" s="99"/>
      <c r="OIC38" s="99"/>
      <c r="OID38" s="99"/>
      <c r="OIE38" s="96"/>
      <c r="OIF38" s="96"/>
      <c r="OIG38" s="96"/>
      <c r="OIH38" s="96"/>
      <c r="OII38" s="97"/>
      <c r="OIJ38" s="96"/>
      <c r="OIK38" s="96"/>
      <c r="OIL38" s="96"/>
      <c r="OIM38" s="96"/>
      <c r="OIN38" s="101"/>
      <c r="OIO38" s="96"/>
      <c r="OIP38" s="100"/>
      <c r="OIQ38" s="102"/>
      <c r="OIR38" s="103"/>
      <c r="OIS38" s="96"/>
      <c r="OIT38" s="96"/>
      <c r="OIU38" s="96"/>
      <c r="OIV38" s="97"/>
      <c r="OIW38" s="98"/>
      <c r="OIX38" s="104"/>
      <c r="OIY38" s="96"/>
      <c r="OIZ38" s="99"/>
      <c r="OJA38" s="99"/>
      <c r="OJB38" s="99"/>
      <c r="OJC38" s="96"/>
      <c r="OJD38" s="96"/>
      <c r="OJE38" s="96"/>
      <c r="OJF38" s="96"/>
      <c r="OJG38" s="97"/>
      <c r="OJH38" s="96"/>
      <c r="OJI38" s="96"/>
      <c r="OJJ38" s="96"/>
      <c r="OJK38" s="96"/>
      <c r="OJL38" s="101"/>
      <c r="OJM38" s="96"/>
      <c r="OJN38" s="100"/>
      <c r="OJO38" s="102"/>
      <c r="OJP38" s="103"/>
      <c r="OJQ38" s="96"/>
      <c r="OJR38" s="96"/>
      <c r="OJS38" s="96"/>
      <c r="OJT38" s="97"/>
      <c r="OJU38" s="98"/>
      <c r="OJV38" s="104"/>
      <c r="OJW38" s="96"/>
      <c r="OJX38" s="99"/>
      <c r="OJY38" s="99"/>
      <c r="OJZ38" s="99"/>
      <c r="OKA38" s="96"/>
      <c r="OKB38" s="96"/>
      <c r="OKC38" s="96"/>
      <c r="OKD38" s="96"/>
      <c r="OKE38" s="97"/>
      <c r="OKF38" s="96"/>
      <c r="OKG38" s="96"/>
      <c r="OKH38" s="96"/>
      <c r="OKI38" s="96"/>
      <c r="OKJ38" s="101"/>
      <c r="OKK38" s="96"/>
      <c r="OKL38" s="100"/>
      <c r="OKM38" s="102"/>
      <c r="OKN38" s="103"/>
      <c r="OKO38" s="96"/>
      <c r="OKP38" s="96"/>
      <c r="OKQ38" s="96"/>
      <c r="OKR38" s="97"/>
      <c r="OKS38" s="98"/>
      <c r="OKT38" s="104"/>
      <c r="OKU38" s="96"/>
      <c r="OKV38" s="99"/>
      <c r="OKW38" s="99"/>
      <c r="OKX38" s="99"/>
      <c r="OKY38" s="96"/>
      <c r="OKZ38" s="96"/>
      <c r="OLA38" s="96"/>
      <c r="OLB38" s="96"/>
      <c r="OLC38" s="97"/>
      <c r="OLD38" s="96"/>
      <c r="OLE38" s="96"/>
      <c r="OLF38" s="96"/>
      <c r="OLG38" s="96"/>
      <c r="OLH38" s="101"/>
      <c r="OLI38" s="96"/>
      <c r="OLJ38" s="100"/>
      <c r="OLK38" s="102"/>
      <c r="OLL38" s="103"/>
      <c r="OLM38" s="96"/>
      <c r="OLN38" s="96"/>
      <c r="OLO38" s="96"/>
      <c r="OLP38" s="97"/>
      <c r="OLQ38" s="98"/>
      <c r="OLR38" s="104"/>
      <c r="OLS38" s="96"/>
      <c r="OLT38" s="99"/>
      <c r="OLU38" s="99"/>
      <c r="OLV38" s="99"/>
      <c r="OLW38" s="96"/>
      <c r="OLX38" s="96"/>
      <c r="OLY38" s="96"/>
      <c r="OLZ38" s="96"/>
      <c r="OMA38" s="97"/>
      <c r="OMB38" s="96"/>
      <c r="OMC38" s="96"/>
      <c r="OMD38" s="96"/>
      <c r="OME38" s="96"/>
      <c r="OMF38" s="101"/>
      <c r="OMG38" s="96"/>
      <c r="OMH38" s="100"/>
      <c r="OMI38" s="102"/>
      <c r="OMJ38" s="103"/>
      <c r="OMK38" s="96"/>
      <c r="OML38" s="96"/>
      <c r="OMM38" s="96"/>
      <c r="OMN38" s="97"/>
      <c r="OMO38" s="98"/>
      <c r="OMP38" s="104"/>
      <c r="OMQ38" s="96"/>
      <c r="OMR38" s="99"/>
      <c r="OMS38" s="99"/>
      <c r="OMT38" s="99"/>
      <c r="OMU38" s="96"/>
      <c r="OMV38" s="96"/>
      <c r="OMW38" s="96"/>
      <c r="OMX38" s="96"/>
      <c r="OMY38" s="97"/>
      <c r="OMZ38" s="96"/>
      <c r="ONA38" s="96"/>
      <c r="ONB38" s="96"/>
      <c r="ONC38" s="96"/>
      <c r="OND38" s="101"/>
      <c r="ONE38" s="96"/>
      <c r="ONF38" s="100"/>
      <c r="ONG38" s="102"/>
      <c r="ONH38" s="103"/>
      <c r="ONI38" s="96"/>
      <c r="ONJ38" s="96"/>
      <c r="ONK38" s="96"/>
      <c r="ONL38" s="97"/>
      <c r="ONM38" s="98"/>
      <c r="ONN38" s="104"/>
      <c r="ONO38" s="96"/>
      <c r="ONP38" s="99"/>
      <c r="ONQ38" s="99"/>
      <c r="ONR38" s="99"/>
      <c r="ONS38" s="96"/>
      <c r="ONT38" s="96"/>
      <c r="ONU38" s="96"/>
      <c r="ONV38" s="96"/>
      <c r="ONW38" s="97"/>
      <c r="ONX38" s="96"/>
      <c r="ONY38" s="96"/>
      <c r="ONZ38" s="96"/>
      <c r="OOA38" s="96"/>
      <c r="OOB38" s="101"/>
      <c r="OOC38" s="96"/>
      <c r="OOD38" s="100"/>
      <c r="OOE38" s="102"/>
      <c r="OOF38" s="103"/>
      <c r="OOG38" s="96"/>
      <c r="OOH38" s="96"/>
      <c r="OOI38" s="96"/>
      <c r="OOJ38" s="97"/>
      <c r="OOK38" s="98"/>
      <c r="OOL38" s="104"/>
      <c r="OOM38" s="96"/>
      <c r="OON38" s="99"/>
      <c r="OOO38" s="99"/>
      <c r="OOP38" s="99"/>
      <c r="OOQ38" s="96"/>
      <c r="OOR38" s="96"/>
      <c r="OOS38" s="96"/>
      <c r="OOT38" s="96"/>
      <c r="OOU38" s="97"/>
      <c r="OOV38" s="96"/>
      <c r="OOW38" s="96"/>
      <c r="OOX38" s="96"/>
      <c r="OOY38" s="96"/>
      <c r="OOZ38" s="101"/>
      <c r="OPA38" s="96"/>
      <c r="OPB38" s="100"/>
      <c r="OPC38" s="102"/>
      <c r="OPD38" s="103"/>
      <c r="OPE38" s="96"/>
      <c r="OPF38" s="96"/>
      <c r="OPG38" s="96"/>
      <c r="OPH38" s="97"/>
      <c r="OPI38" s="98"/>
      <c r="OPJ38" s="104"/>
      <c r="OPK38" s="96"/>
      <c r="OPL38" s="99"/>
      <c r="OPM38" s="99"/>
      <c r="OPN38" s="99"/>
      <c r="OPO38" s="96"/>
      <c r="OPP38" s="96"/>
      <c r="OPQ38" s="96"/>
      <c r="OPR38" s="96"/>
      <c r="OPS38" s="97"/>
      <c r="OPT38" s="96"/>
      <c r="OPU38" s="96"/>
      <c r="OPV38" s="96"/>
      <c r="OPW38" s="96"/>
      <c r="OPX38" s="101"/>
      <c r="OPY38" s="96"/>
      <c r="OPZ38" s="100"/>
      <c r="OQA38" s="102"/>
      <c r="OQB38" s="103"/>
      <c r="OQC38" s="96"/>
      <c r="OQD38" s="96"/>
      <c r="OQE38" s="96"/>
      <c r="OQF38" s="97"/>
      <c r="OQG38" s="98"/>
      <c r="OQH38" s="104"/>
      <c r="OQI38" s="96"/>
      <c r="OQJ38" s="99"/>
      <c r="OQK38" s="99"/>
      <c r="OQL38" s="99"/>
      <c r="OQM38" s="96"/>
      <c r="OQN38" s="96"/>
      <c r="OQO38" s="96"/>
      <c r="OQP38" s="96"/>
      <c r="OQQ38" s="97"/>
      <c r="OQR38" s="96"/>
      <c r="OQS38" s="96"/>
      <c r="OQT38" s="96"/>
      <c r="OQU38" s="96"/>
      <c r="OQV38" s="101"/>
      <c r="OQW38" s="96"/>
      <c r="OQX38" s="100"/>
      <c r="OQY38" s="102"/>
      <c r="OQZ38" s="103"/>
      <c r="ORA38" s="96"/>
      <c r="ORB38" s="96"/>
      <c r="ORC38" s="96"/>
      <c r="ORD38" s="97"/>
      <c r="ORE38" s="98"/>
      <c r="ORF38" s="104"/>
      <c r="ORG38" s="96"/>
      <c r="ORH38" s="99"/>
      <c r="ORI38" s="99"/>
      <c r="ORJ38" s="99"/>
      <c r="ORK38" s="96"/>
      <c r="ORL38" s="96"/>
      <c r="ORM38" s="96"/>
      <c r="ORN38" s="96"/>
      <c r="ORO38" s="97"/>
      <c r="ORP38" s="96"/>
      <c r="ORQ38" s="96"/>
      <c r="ORR38" s="96"/>
      <c r="ORS38" s="96"/>
      <c r="ORT38" s="101"/>
      <c r="ORU38" s="96"/>
      <c r="ORV38" s="100"/>
      <c r="ORW38" s="102"/>
      <c r="ORX38" s="103"/>
      <c r="ORY38" s="96"/>
      <c r="ORZ38" s="96"/>
      <c r="OSA38" s="96"/>
      <c r="OSB38" s="97"/>
      <c r="OSC38" s="98"/>
      <c r="OSD38" s="104"/>
      <c r="OSE38" s="96"/>
      <c r="OSF38" s="99"/>
      <c r="OSG38" s="99"/>
      <c r="OSH38" s="99"/>
      <c r="OSI38" s="96"/>
      <c r="OSJ38" s="96"/>
      <c r="OSK38" s="96"/>
      <c r="OSL38" s="96"/>
      <c r="OSM38" s="97"/>
      <c r="OSN38" s="96"/>
      <c r="OSO38" s="96"/>
      <c r="OSP38" s="96"/>
      <c r="OSQ38" s="96"/>
      <c r="OSR38" s="101"/>
      <c r="OSS38" s="96"/>
      <c r="OST38" s="100"/>
      <c r="OSU38" s="102"/>
      <c r="OSV38" s="103"/>
      <c r="OSW38" s="96"/>
      <c r="OSX38" s="96"/>
      <c r="OSY38" s="96"/>
      <c r="OSZ38" s="97"/>
      <c r="OTA38" s="98"/>
      <c r="OTB38" s="104"/>
      <c r="OTC38" s="96"/>
      <c r="OTD38" s="99"/>
      <c r="OTE38" s="99"/>
      <c r="OTF38" s="99"/>
      <c r="OTG38" s="96"/>
      <c r="OTH38" s="96"/>
      <c r="OTI38" s="96"/>
      <c r="OTJ38" s="96"/>
      <c r="OTK38" s="97"/>
      <c r="OTL38" s="96"/>
      <c r="OTM38" s="96"/>
      <c r="OTN38" s="96"/>
      <c r="OTO38" s="96"/>
      <c r="OTP38" s="101"/>
      <c r="OTQ38" s="96"/>
      <c r="OTR38" s="100"/>
      <c r="OTS38" s="102"/>
      <c r="OTT38" s="103"/>
      <c r="OTU38" s="96"/>
      <c r="OTV38" s="96"/>
      <c r="OTW38" s="96"/>
      <c r="OTX38" s="97"/>
      <c r="OTY38" s="98"/>
      <c r="OTZ38" s="104"/>
      <c r="OUA38" s="96"/>
      <c r="OUB38" s="99"/>
      <c r="OUC38" s="99"/>
      <c r="OUD38" s="99"/>
      <c r="OUE38" s="96"/>
      <c r="OUF38" s="96"/>
      <c r="OUG38" s="96"/>
      <c r="OUH38" s="96"/>
      <c r="OUI38" s="97"/>
      <c r="OUJ38" s="96"/>
      <c r="OUK38" s="96"/>
      <c r="OUL38" s="96"/>
      <c r="OUM38" s="96"/>
      <c r="OUN38" s="101"/>
      <c r="OUO38" s="96"/>
      <c r="OUP38" s="100"/>
      <c r="OUQ38" s="102"/>
      <c r="OUR38" s="103"/>
      <c r="OUS38" s="96"/>
      <c r="OUT38" s="96"/>
      <c r="OUU38" s="96"/>
      <c r="OUV38" s="97"/>
      <c r="OUW38" s="98"/>
      <c r="OUX38" s="104"/>
      <c r="OUY38" s="96"/>
      <c r="OUZ38" s="99"/>
      <c r="OVA38" s="99"/>
      <c r="OVB38" s="99"/>
      <c r="OVC38" s="96"/>
      <c r="OVD38" s="96"/>
      <c r="OVE38" s="96"/>
      <c r="OVF38" s="96"/>
      <c r="OVG38" s="97"/>
      <c r="OVH38" s="96"/>
      <c r="OVI38" s="96"/>
      <c r="OVJ38" s="96"/>
      <c r="OVK38" s="96"/>
      <c r="OVL38" s="101"/>
      <c r="OVM38" s="96"/>
      <c r="OVN38" s="100"/>
      <c r="OVO38" s="102"/>
      <c r="OVP38" s="103"/>
      <c r="OVQ38" s="96"/>
      <c r="OVR38" s="96"/>
      <c r="OVS38" s="96"/>
      <c r="OVT38" s="97"/>
      <c r="OVU38" s="98"/>
      <c r="OVV38" s="104"/>
      <c r="OVW38" s="96"/>
      <c r="OVX38" s="99"/>
      <c r="OVY38" s="99"/>
      <c r="OVZ38" s="99"/>
      <c r="OWA38" s="96"/>
      <c r="OWB38" s="96"/>
      <c r="OWC38" s="96"/>
      <c r="OWD38" s="96"/>
      <c r="OWE38" s="97"/>
      <c r="OWF38" s="96"/>
      <c r="OWG38" s="96"/>
      <c r="OWH38" s="96"/>
      <c r="OWI38" s="96"/>
      <c r="OWJ38" s="101"/>
      <c r="OWK38" s="96"/>
      <c r="OWL38" s="100"/>
      <c r="OWM38" s="102"/>
      <c r="OWN38" s="103"/>
      <c r="OWO38" s="96"/>
      <c r="OWP38" s="96"/>
      <c r="OWQ38" s="96"/>
      <c r="OWR38" s="97"/>
      <c r="OWS38" s="98"/>
      <c r="OWT38" s="104"/>
      <c r="OWU38" s="96"/>
      <c r="OWV38" s="99"/>
      <c r="OWW38" s="99"/>
      <c r="OWX38" s="99"/>
      <c r="OWY38" s="96"/>
      <c r="OWZ38" s="96"/>
      <c r="OXA38" s="96"/>
      <c r="OXB38" s="96"/>
      <c r="OXC38" s="97"/>
      <c r="OXD38" s="96"/>
      <c r="OXE38" s="96"/>
      <c r="OXF38" s="96"/>
      <c r="OXG38" s="96"/>
      <c r="OXH38" s="101"/>
      <c r="OXI38" s="96"/>
      <c r="OXJ38" s="100"/>
      <c r="OXK38" s="102"/>
      <c r="OXL38" s="103"/>
      <c r="OXM38" s="96"/>
      <c r="OXN38" s="96"/>
      <c r="OXO38" s="96"/>
      <c r="OXP38" s="97"/>
      <c r="OXQ38" s="98"/>
      <c r="OXR38" s="104"/>
      <c r="OXS38" s="96"/>
      <c r="OXT38" s="99"/>
      <c r="OXU38" s="99"/>
      <c r="OXV38" s="99"/>
      <c r="OXW38" s="96"/>
      <c r="OXX38" s="96"/>
      <c r="OXY38" s="96"/>
      <c r="OXZ38" s="96"/>
      <c r="OYA38" s="97"/>
      <c r="OYB38" s="96"/>
      <c r="OYC38" s="96"/>
      <c r="OYD38" s="96"/>
      <c r="OYE38" s="96"/>
      <c r="OYF38" s="101"/>
      <c r="OYG38" s="96"/>
      <c r="OYH38" s="100"/>
      <c r="OYI38" s="102"/>
      <c r="OYJ38" s="103"/>
      <c r="OYK38" s="96"/>
      <c r="OYL38" s="96"/>
      <c r="OYM38" s="96"/>
      <c r="OYN38" s="97"/>
      <c r="OYO38" s="98"/>
      <c r="OYP38" s="104"/>
      <c r="OYQ38" s="96"/>
      <c r="OYR38" s="99"/>
      <c r="OYS38" s="99"/>
      <c r="OYT38" s="99"/>
      <c r="OYU38" s="96"/>
      <c r="OYV38" s="96"/>
      <c r="OYW38" s="96"/>
      <c r="OYX38" s="96"/>
      <c r="OYY38" s="97"/>
      <c r="OYZ38" s="96"/>
      <c r="OZA38" s="96"/>
      <c r="OZB38" s="96"/>
      <c r="OZC38" s="96"/>
      <c r="OZD38" s="101"/>
      <c r="OZE38" s="96"/>
      <c r="OZF38" s="100"/>
      <c r="OZG38" s="102"/>
      <c r="OZH38" s="103"/>
      <c r="OZI38" s="96"/>
      <c r="OZJ38" s="96"/>
      <c r="OZK38" s="96"/>
      <c r="OZL38" s="97"/>
      <c r="OZM38" s="98"/>
      <c r="OZN38" s="104"/>
      <c r="OZO38" s="96"/>
      <c r="OZP38" s="99"/>
      <c r="OZQ38" s="99"/>
      <c r="OZR38" s="99"/>
      <c r="OZS38" s="96"/>
      <c r="OZT38" s="96"/>
      <c r="OZU38" s="96"/>
      <c r="OZV38" s="96"/>
      <c r="OZW38" s="97"/>
      <c r="OZX38" s="96"/>
      <c r="OZY38" s="96"/>
      <c r="OZZ38" s="96"/>
      <c r="PAA38" s="96"/>
      <c r="PAB38" s="101"/>
      <c r="PAC38" s="96"/>
      <c r="PAD38" s="100"/>
      <c r="PAE38" s="102"/>
      <c r="PAF38" s="103"/>
      <c r="PAG38" s="96"/>
      <c r="PAH38" s="96"/>
      <c r="PAI38" s="96"/>
      <c r="PAJ38" s="97"/>
      <c r="PAK38" s="98"/>
      <c r="PAL38" s="104"/>
      <c r="PAM38" s="96"/>
      <c r="PAN38" s="99"/>
      <c r="PAO38" s="99"/>
      <c r="PAP38" s="99"/>
      <c r="PAQ38" s="96"/>
      <c r="PAR38" s="96"/>
      <c r="PAS38" s="96"/>
      <c r="PAT38" s="96"/>
      <c r="PAU38" s="97"/>
      <c r="PAV38" s="96"/>
      <c r="PAW38" s="96"/>
      <c r="PAX38" s="96"/>
      <c r="PAY38" s="96"/>
      <c r="PAZ38" s="101"/>
      <c r="PBA38" s="96"/>
      <c r="PBB38" s="100"/>
      <c r="PBC38" s="102"/>
      <c r="PBD38" s="103"/>
      <c r="PBE38" s="96"/>
      <c r="PBF38" s="96"/>
      <c r="PBG38" s="96"/>
      <c r="PBH38" s="97"/>
      <c r="PBI38" s="98"/>
      <c r="PBJ38" s="104"/>
      <c r="PBK38" s="96"/>
      <c r="PBL38" s="99"/>
      <c r="PBM38" s="99"/>
      <c r="PBN38" s="99"/>
      <c r="PBO38" s="96"/>
      <c r="PBP38" s="96"/>
      <c r="PBQ38" s="96"/>
      <c r="PBR38" s="96"/>
      <c r="PBS38" s="97"/>
      <c r="PBT38" s="96"/>
      <c r="PBU38" s="96"/>
      <c r="PBV38" s="96"/>
      <c r="PBW38" s="96"/>
      <c r="PBX38" s="101"/>
      <c r="PBY38" s="96"/>
      <c r="PBZ38" s="100"/>
      <c r="PCA38" s="102"/>
      <c r="PCB38" s="103"/>
      <c r="PCC38" s="96"/>
      <c r="PCD38" s="96"/>
      <c r="PCE38" s="96"/>
      <c r="PCF38" s="97"/>
      <c r="PCG38" s="98"/>
      <c r="PCH38" s="104"/>
      <c r="PCI38" s="96"/>
      <c r="PCJ38" s="99"/>
      <c r="PCK38" s="99"/>
      <c r="PCL38" s="99"/>
      <c r="PCM38" s="96"/>
      <c r="PCN38" s="96"/>
      <c r="PCO38" s="96"/>
      <c r="PCP38" s="96"/>
      <c r="PCQ38" s="97"/>
      <c r="PCR38" s="96"/>
      <c r="PCS38" s="96"/>
      <c r="PCT38" s="96"/>
      <c r="PCU38" s="96"/>
      <c r="PCV38" s="101"/>
      <c r="PCW38" s="96"/>
      <c r="PCX38" s="100"/>
      <c r="PCY38" s="102"/>
      <c r="PCZ38" s="103"/>
      <c r="PDA38" s="96"/>
      <c r="PDB38" s="96"/>
      <c r="PDC38" s="96"/>
      <c r="PDD38" s="97"/>
      <c r="PDE38" s="98"/>
      <c r="PDF38" s="104"/>
      <c r="PDG38" s="96"/>
      <c r="PDH38" s="99"/>
      <c r="PDI38" s="99"/>
      <c r="PDJ38" s="99"/>
      <c r="PDK38" s="96"/>
      <c r="PDL38" s="96"/>
      <c r="PDM38" s="96"/>
      <c r="PDN38" s="96"/>
      <c r="PDO38" s="97"/>
      <c r="PDP38" s="96"/>
      <c r="PDQ38" s="96"/>
      <c r="PDR38" s="96"/>
      <c r="PDS38" s="96"/>
      <c r="PDT38" s="101"/>
      <c r="PDU38" s="96"/>
      <c r="PDV38" s="100"/>
      <c r="PDW38" s="102"/>
      <c r="PDX38" s="103"/>
      <c r="PDY38" s="96"/>
      <c r="PDZ38" s="96"/>
      <c r="PEA38" s="96"/>
      <c r="PEB38" s="97"/>
      <c r="PEC38" s="98"/>
      <c r="PED38" s="104"/>
      <c r="PEE38" s="96"/>
      <c r="PEF38" s="99"/>
      <c r="PEG38" s="99"/>
      <c r="PEH38" s="99"/>
      <c r="PEI38" s="96"/>
      <c r="PEJ38" s="96"/>
      <c r="PEK38" s="96"/>
      <c r="PEL38" s="96"/>
      <c r="PEM38" s="97"/>
      <c r="PEN38" s="96"/>
      <c r="PEO38" s="96"/>
      <c r="PEP38" s="96"/>
      <c r="PEQ38" s="96"/>
      <c r="PER38" s="101"/>
      <c r="PES38" s="96"/>
      <c r="PET38" s="100"/>
      <c r="PEU38" s="102"/>
      <c r="PEV38" s="103"/>
      <c r="PEW38" s="96"/>
      <c r="PEX38" s="96"/>
      <c r="PEY38" s="96"/>
      <c r="PEZ38" s="97"/>
      <c r="PFA38" s="98"/>
      <c r="PFB38" s="104"/>
      <c r="PFC38" s="96"/>
      <c r="PFD38" s="99"/>
      <c r="PFE38" s="99"/>
      <c r="PFF38" s="99"/>
      <c r="PFG38" s="96"/>
      <c r="PFH38" s="96"/>
      <c r="PFI38" s="96"/>
      <c r="PFJ38" s="96"/>
      <c r="PFK38" s="97"/>
      <c r="PFL38" s="96"/>
      <c r="PFM38" s="96"/>
      <c r="PFN38" s="96"/>
      <c r="PFO38" s="96"/>
      <c r="PFP38" s="101"/>
      <c r="PFQ38" s="96"/>
      <c r="PFR38" s="100"/>
      <c r="PFS38" s="102"/>
      <c r="PFT38" s="103"/>
      <c r="PFU38" s="96"/>
      <c r="PFV38" s="96"/>
      <c r="PFW38" s="96"/>
      <c r="PFX38" s="97"/>
      <c r="PFY38" s="98"/>
      <c r="PFZ38" s="104"/>
      <c r="PGA38" s="96"/>
      <c r="PGB38" s="99"/>
      <c r="PGC38" s="99"/>
      <c r="PGD38" s="99"/>
      <c r="PGE38" s="96"/>
      <c r="PGF38" s="96"/>
      <c r="PGG38" s="96"/>
      <c r="PGH38" s="96"/>
      <c r="PGI38" s="97"/>
      <c r="PGJ38" s="96"/>
      <c r="PGK38" s="96"/>
      <c r="PGL38" s="96"/>
      <c r="PGM38" s="96"/>
      <c r="PGN38" s="101"/>
      <c r="PGO38" s="96"/>
      <c r="PGP38" s="100"/>
      <c r="PGQ38" s="102"/>
      <c r="PGR38" s="103"/>
      <c r="PGS38" s="96"/>
      <c r="PGT38" s="96"/>
      <c r="PGU38" s="96"/>
      <c r="PGV38" s="97"/>
      <c r="PGW38" s="98"/>
      <c r="PGX38" s="104"/>
      <c r="PGY38" s="96"/>
      <c r="PGZ38" s="99"/>
      <c r="PHA38" s="99"/>
      <c r="PHB38" s="99"/>
      <c r="PHC38" s="96"/>
      <c r="PHD38" s="96"/>
      <c r="PHE38" s="96"/>
      <c r="PHF38" s="96"/>
      <c r="PHG38" s="97"/>
      <c r="PHH38" s="96"/>
      <c r="PHI38" s="96"/>
      <c r="PHJ38" s="96"/>
      <c r="PHK38" s="96"/>
      <c r="PHL38" s="101"/>
      <c r="PHM38" s="96"/>
      <c r="PHN38" s="100"/>
      <c r="PHO38" s="102"/>
      <c r="PHP38" s="103"/>
      <c r="PHQ38" s="96"/>
      <c r="PHR38" s="96"/>
      <c r="PHS38" s="96"/>
      <c r="PHT38" s="97"/>
      <c r="PHU38" s="98"/>
      <c r="PHV38" s="104"/>
      <c r="PHW38" s="96"/>
      <c r="PHX38" s="99"/>
      <c r="PHY38" s="99"/>
      <c r="PHZ38" s="99"/>
      <c r="PIA38" s="96"/>
      <c r="PIB38" s="96"/>
      <c r="PIC38" s="96"/>
      <c r="PID38" s="96"/>
      <c r="PIE38" s="97"/>
      <c r="PIF38" s="96"/>
      <c r="PIG38" s="96"/>
      <c r="PIH38" s="96"/>
      <c r="PII38" s="96"/>
      <c r="PIJ38" s="101"/>
      <c r="PIK38" s="96"/>
      <c r="PIL38" s="100"/>
      <c r="PIM38" s="102"/>
      <c r="PIN38" s="103"/>
      <c r="PIO38" s="96"/>
      <c r="PIP38" s="96"/>
      <c r="PIQ38" s="96"/>
      <c r="PIR38" s="97"/>
      <c r="PIS38" s="98"/>
      <c r="PIT38" s="104"/>
      <c r="PIU38" s="96"/>
      <c r="PIV38" s="99"/>
      <c r="PIW38" s="99"/>
      <c r="PIX38" s="99"/>
      <c r="PIY38" s="96"/>
      <c r="PIZ38" s="96"/>
      <c r="PJA38" s="96"/>
      <c r="PJB38" s="96"/>
      <c r="PJC38" s="97"/>
      <c r="PJD38" s="96"/>
      <c r="PJE38" s="96"/>
      <c r="PJF38" s="96"/>
      <c r="PJG38" s="96"/>
      <c r="PJH38" s="101"/>
      <c r="PJI38" s="96"/>
      <c r="PJJ38" s="100"/>
      <c r="PJK38" s="102"/>
      <c r="PJL38" s="103"/>
      <c r="PJM38" s="96"/>
      <c r="PJN38" s="96"/>
      <c r="PJO38" s="96"/>
      <c r="PJP38" s="97"/>
      <c r="PJQ38" s="98"/>
      <c r="PJR38" s="104"/>
      <c r="PJS38" s="96"/>
      <c r="PJT38" s="99"/>
      <c r="PJU38" s="99"/>
      <c r="PJV38" s="99"/>
      <c r="PJW38" s="96"/>
      <c r="PJX38" s="96"/>
      <c r="PJY38" s="96"/>
      <c r="PJZ38" s="96"/>
      <c r="PKA38" s="97"/>
      <c r="PKB38" s="96"/>
      <c r="PKC38" s="96"/>
      <c r="PKD38" s="96"/>
      <c r="PKE38" s="96"/>
      <c r="PKF38" s="101"/>
      <c r="PKG38" s="96"/>
      <c r="PKH38" s="100"/>
      <c r="PKI38" s="102"/>
      <c r="PKJ38" s="103"/>
      <c r="PKK38" s="96"/>
      <c r="PKL38" s="96"/>
      <c r="PKM38" s="96"/>
      <c r="PKN38" s="97"/>
      <c r="PKO38" s="98"/>
      <c r="PKP38" s="104"/>
      <c r="PKQ38" s="96"/>
      <c r="PKR38" s="99"/>
      <c r="PKS38" s="99"/>
      <c r="PKT38" s="99"/>
      <c r="PKU38" s="96"/>
      <c r="PKV38" s="96"/>
      <c r="PKW38" s="96"/>
      <c r="PKX38" s="96"/>
      <c r="PKY38" s="97"/>
      <c r="PKZ38" s="96"/>
      <c r="PLA38" s="96"/>
      <c r="PLB38" s="96"/>
      <c r="PLC38" s="96"/>
      <c r="PLD38" s="101"/>
      <c r="PLE38" s="96"/>
      <c r="PLF38" s="100"/>
      <c r="PLG38" s="102"/>
      <c r="PLH38" s="103"/>
      <c r="PLI38" s="96"/>
      <c r="PLJ38" s="96"/>
      <c r="PLK38" s="96"/>
      <c r="PLL38" s="97"/>
      <c r="PLM38" s="98"/>
      <c r="PLN38" s="104"/>
      <c r="PLO38" s="96"/>
      <c r="PLP38" s="99"/>
      <c r="PLQ38" s="99"/>
      <c r="PLR38" s="99"/>
      <c r="PLS38" s="96"/>
      <c r="PLT38" s="96"/>
      <c r="PLU38" s="96"/>
      <c r="PLV38" s="96"/>
      <c r="PLW38" s="97"/>
      <c r="PLX38" s="96"/>
      <c r="PLY38" s="96"/>
      <c r="PLZ38" s="96"/>
      <c r="PMA38" s="96"/>
      <c r="PMB38" s="101"/>
      <c r="PMC38" s="96"/>
      <c r="PMD38" s="100"/>
      <c r="PME38" s="102"/>
      <c r="PMF38" s="103"/>
      <c r="PMG38" s="96"/>
      <c r="PMH38" s="96"/>
      <c r="PMI38" s="96"/>
      <c r="PMJ38" s="97"/>
      <c r="PMK38" s="98"/>
      <c r="PML38" s="104"/>
      <c r="PMM38" s="96"/>
      <c r="PMN38" s="99"/>
      <c r="PMO38" s="99"/>
      <c r="PMP38" s="99"/>
      <c r="PMQ38" s="96"/>
      <c r="PMR38" s="96"/>
      <c r="PMS38" s="96"/>
      <c r="PMT38" s="96"/>
      <c r="PMU38" s="97"/>
      <c r="PMV38" s="96"/>
      <c r="PMW38" s="96"/>
      <c r="PMX38" s="96"/>
      <c r="PMY38" s="96"/>
      <c r="PMZ38" s="101"/>
      <c r="PNA38" s="96"/>
      <c r="PNB38" s="100"/>
      <c r="PNC38" s="102"/>
      <c r="PND38" s="103"/>
      <c r="PNE38" s="96"/>
      <c r="PNF38" s="96"/>
      <c r="PNG38" s="96"/>
      <c r="PNH38" s="97"/>
      <c r="PNI38" s="98"/>
      <c r="PNJ38" s="104"/>
      <c r="PNK38" s="96"/>
      <c r="PNL38" s="99"/>
      <c r="PNM38" s="99"/>
      <c r="PNN38" s="99"/>
      <c r="PNO38" s="96"/>
      <c r="PNP38" s="96"/>
      <c r="PNQ38" s="96"/>
      <c r="PNR38" s="96"/>
      <c r="PNS38" s="97"/>
      <c r="PNT38" s="96"/>
      <c r="PNU38" s="96"/>
      <c r="PNV38" s="96"/>
      <c r="PNW38" s="96"/>
      <c r="PNX38" s="101"/>
      <c r="PNY38" s="96"/>
      <c r="PNZ38" s="100"/>
      <c r="POA38" s="102"/>
      <c r="POB38" s="103"/>
      <c r="POC38" s="96"/>
      <c r="POD38" s="96"/>
      <c r="POE38" s="96"/>
      <c r="POF38" s="97"/>
      <c r="POG38" s="98"/>
      <c r="POH38" s="104"/>
      <c r="POI38" s="96"/>
      <c r="POJ38" s="99"/>
      <c r="POK38" s="99"/>
      <c r="POL38" s="99"/>
      <c r="POM38" s="96"/>
      <c r="PON38" s="96"/>
      <c r="POO38" s="96"/>
      <c r="POP38" s="96"/>
      <c r="POQ38" s="97"/>
      <c r="POR38" s="96"/>
      <c r="POS38" s="96"/>
      <c r="POT38" s="96"/>
      <c r="POU38" s="96"/>
      <c r="POV38" s="101"/>
      <c r="POW38" s="96"/>
      <c r="POX38" s="100"/>
      <c r="POY38" s="102"/>
      <c r="POZ38" s="103"/>
      <c r="PPA38" s="96"/>
      <c r="PPB38" s="96"/>
      <c r="PPC38" s="96"/>
      <c r="PPD38" s="97"/>
      <c r="PPE38" s="98"/>
      <c r="PPF38" s="104"/>
      <c r="PPG38" s="96"/>
      <c r="PPH38" s="99"/>
      <c r="PPI38" s="99"/>
      <c r="PPJ38" s="99"/>
      <c r="PPK38" s="96"/>
      <c r="PPL38" s="96"/>
      <c r="PPM38" s="96"/>
      <c r="PPN38" s="96"/>
      <c r="PPO38" s="97"/>
      <c r="PPP38" s="96"/>
      <c r="PPQ38" s="96"/>
      <c r="PPR38" s="96"/>
      <c r="PPS38" s="96"/>
      <c r="PPT38" s="101"/>
      <c r="PPU38" s="96"/>
      <c r="PPV38" s="100"/>
      <c r="PPW38" s="102"/>
      <c r="PPX38" s="103"/>
      <c r="PPY38" s="96"/>
      <c r="PPZ38" s="96"/>
      <c r="PQA38" s="96"/>
      <c r="PQB38" s="97"/>
      <c r="PQC38" s="98"/>
      <c r="PQD38" s="104"/>
      <c r="PQE38" s="96"/>
      <c r="PQF38" s="99"/>
      <c r="PQG38" s="99"/>
      <c r="PQH38" s="99"/>
      <c r="PQI38" s="96"/>
      <c r="PQJ38" s="96"/>
      <c r="PQK38" s="96"/>
      <c r="PQL38" s="96"/>
      <c r="PQM38" s="97"/>
      <c r="PQN38" s="96"/>
      <c r="PQO38" s="96"/>
      <c r="PQP38" s="96"/>
      <c r="PQQ38" s="96"/>
      <c r="PQR38" s="101"/>
      <c r="PQS38" s="96"/>
      <c r="PQT38" s="100"/>
      <c r="PQU38" s="102"/>
      <c r="PQV38" s="103"/>
      <c r="PQW38" s="96"/>
      <c r="PQX38" s="96"/>
      <c r="PQY38" s="96"/>
      <c r="PQZ38" s="97"/>
      <c r="PRA38" s="98"/>
      <c r="PRB38" s="104"/>
      <c r="PRC38" s="96"/>
      <c r="PRD38" s="99"/>
      <c r="PRE38" s="99"/>
      <c r="PRF38" s="99"/>
      <c r="PRG38" s="96"/>
      <c r="PRH38" s="96"/>
      <c r="PRI38" s="96"/>
      <c r="PRJ38" s="96"/>
      <c r="PRK38" s="97"/>
      <c r="PRL38" s="96"/>
      <c r="PRM38" s="96"/>
      <c r="PRN38" s="96"/>
      <c r="PRO38" s="96"/>
      <c r="PRP38" s="101"/>
      <c r="PRQ38" s="96"/>
      <c r="PRR38" s="100"/>
      <c r="PRS38" s="102"/>
      <c r="PRT38" s="103"/>
      <c r="PRU38" s="96"/>
      <c r="PRV38" s="96"/>
      <c r="PRW38" s="96"/>
      <c r="PRX38" s="97"/>
      <c r="PRY38" s="98"/>
      <c r="PRZ38" s="104"/>
      <c r="PSA38" s="96"/>
      <c r="PSB38" s="99"/>
      <c r="PSC38" s="99"/>
      <c r="PSD38" s="99"/>
      <c r="PSE38" s="96"/>
      <c r="PSF38" s="96"/>
      <c r="PSG38" s="96"/>
      <c r="PSH38" s="96"/>
      <c r="PSI38" s="97"/>
      <c r="PSJ38" s="96"/>
      <c r="PSK38" s="96"/>
      <c r="PSL38" s="96"/>
      <c r="PSM38" s="96"/>
      <c r="PSN38" s="101"/>
      <c r="PSO38" s="96"/>
      <c r="PSP38" s="100"/>
      <c r="PSQ38" s="102"/>
      <c r="PSR38" s="103"/>
      <c r="PSS38" s="96"/>
      <c r="PST38" s="96"/>
      <c r="PSU38" s="96"/>
      <c r="PSV38" s="97"/>
      <c r="PSW38" s="98"/>
      <c r="PSX38" s="104"/>
      <c r="PSY38" s="96"/>
      <c r="PSZ38" s="99"/>
      <c r="PTA38" s="99"/>
      <c r="PTB38" s="99"/>
      <c r="PTC38" s="96"/>
      <c r="PTD38" s="96"/>
      <c r="PTE38" s="96"/>
      <c r="PTF38" s="96"/>
      <c r="PTG38" s="97"/>
      <c r="PTH38" s="96"/>
      <c r="PTI38" s="96"/>
      <c r="PTJ38" s="96"/>
      <c r="PTK38" s="96"/>
      <c r="PTL38" s="101"/>
      <c r="PTM38" s="96"/>
      <c r="PTN38" s="100"/>
      <c r="PTO38" s="102"/>
      <c r="PTP38" s="103"/>
      <c r="PTQ38" s="96"/>
      <c r="PTR38" s="96"/>
      <c r="PTS38" s="96"/>
      <c r="PTT38" s="97"/>
      <c r="PTU38" s="98"/>
      <c r="PTV38" s="104"/>
      <c r="PTW38" s="96"/>
      <c r="PTX38" s="99"/>
      <c r="PTY38" s="99"/>
      <c r="PTZ38" s="99"/>
      <c r="PUA38" s="96"/>
      <c r="PUB38" s="96"/>
      <c r="PUC38" s="96"/>
      <c r="PUD38" s="96"/>
      <c r="PUE38" s="97"/>
      <c r="PUF38" s="96"/>
      <c r="PUG38" s="96"/>
      <c r="PUH38" s="96"/>
      <c r="PUI38" s="96"/>
      <c r="PUJ38" s="101"/>
      <c r="PUK38" s="96"/>
      <c r="PUL38" s="100"/>
      <c r="PUM38" s="102"/>
      <c r="PUN38" s="103"/>
      <c r="PUO38" s="96"/>
      <c r="PUP38" s="96"/>
      <c r="PUQ38" s="96"/>
      <c r="PUR38" s="97"/>
      <c r="PUS38" s="98"/>
      <c r="PUT38" s="104"/>
      <c r="PUU38" s="96"/>
      <c r="PUV38" s="99"/>
      <c r="PUW38" s="99"/>
      <c r="PUX38" s="99"/>
      <c r="PUY38" s="96"/>
      <c r="PUZ38" s="96"/>
      <c r="PVA38" s="96"/>
      <c r="PVB38" s="96"/>
      <c r="PVC38" s="97"/>
      <c r="PVD38" s="96"/>
      <c r="PVE38" s="96"/>
      <c r="PVF38" s="96"/>
      <c r="PVG38" s="96"/>
      <c r="PVH38" s="101"/>
      <c r="PVI38" s="96"/>
      <c r="PVJ38" s="100"/>
      <c r="PVK38" s="102"/>
      <c r="PVL38" s="103"/>
      <c r="PVM38" s="96"/>
      <c r="PVN38" s="96"/>
      <c r="PVO38" s="96"/>
      <c r="PVP38" s="97"/>
      <c r="PVQ38" s="98"/>
      <c r="PVR38" s="104"/>
      <c r="PVS38" s="96"/>
      <c r="PVT38" s="99"/>
      <c r="PVU38" s="99"/>
      <c r="PVV38" s="99"/>
      <c r="PVW38" s="96"/>
      <c r="PVX38" s="96"/>
      <c r="PVY38" s="96"/>
      <c r="PVZ38" s="96"/>
      <c r="PWA38" s="97"/>
      <c r="PWB38" s="96"/>
      <c r="PWC38" s="96"/>
      <c r="PWD38" s="96"/>
      <c r="PWE38" s="96"/>
      <c r="PWF38" s="101"/>
      <c r="PWG38" s="96"/>
      <c r="PWH38" s="100"/>
      <c r="PWI38" s="102"/>
      <c r="PWJ38" s="103"/>
      <c r="PWK38" s="96"/>
      <c r="PWL38" s="96"/>
      <c r="PWM38" s="96"/>
      <c r="PWN38" s="97"/>
      <c r="PWO38" s="98"/>
      <c r="PWP38" s="104"/>
      <c r="PWQ38" s="96"/>
      <c r="PWR38" s="99"/>
      <c r="PWS38" s="99"/>
      <c r="PWT38" s="99"/>
      <c r="PWU38" s="96"/>
      <c r="PWV38" s="96"/>
      <c r="PWW38" s="96"/>
      <c r="PWX38" s="96"/>
      <c r="PWY38" s="97"/>
      <c r="PWZ38" s="96"/>
      <c r="PXA38" s="96"/>
      <c r="PXB38" s="96"/>
      <c r="PXC38" s="96"/>
      <c r="PXD38" s="101"/>
      <c r="PXE38" s="96"/>
      <c r="PXF38" s="100"/>
      <c r="PXG38" s="102"/>
      <c r="PXH38" s="103"/>
      <c r="PXI38" s="96"/>
      <c r="PXJ38" s="96"/>
      <c r="PXK38" s="96"/>
      <c r="PXL38" s="97"/>
      <c r="PXM38" s="98"/>
      <c r="PXN38" s="104"/>
      <c r="PXO38" s="96"/>
      <c r="PXP38" s="99"/>
      <c r="PXQ38" s="99"/>
      <c r="PXR38" s="99"/>
      <c r="PXS38" s="96"/>
      <c r="PXT38" s="96"/>
      <c r="PXU38" s="96"/>
      <c r="PXV38" s="96"/>
      <c r="PXW38" s="97"/>
      <c r="PXX38" s="96"/>
      <c r="PXY38" s="96"/>
      <c r="PXZ38" s="96"/>
      <c r="PYA38" s="96"/>
      <c r="PYB38" s="101"/>
      <c r="PYC38" s="96"/>
      <c r="PYD38" s="100"/>
      <c r="PYE38" s="102"/>
      <c r="PYF38" s="103"/>
      <c r="PYG38" s="96"/>
      <c r="PYH38" s="96"/>
      <c r="PYI38" s="96"/>
      <c r="PYJ38" s="97"/>
      <c r="PYK38" s="98"/>
      <c r="PYL38" s="104"/>
      <c r="PYM38" s="96"/>
      <c r="PYN38" s="99"/>
      <c r="PYO38" s="99"/>
      <c r="PYP38" s="99"/>
      <c r="PYQ38" s="96"/>
      <c r="PYR38" s="96"/>
      <c r="PYS38" s="96"/>
      <c r="PYT38" s="96"/>
      <c r="PYU38" s="97"/>
      <c r="PYV38" s="96"/>
      <c r="PYW38" s="96"/>
      <c r="PYX38" s="96"/>
      <c r="PYY38" s="96"/>
      <c r="PYZ38" s="101"/>
      <c r="PZA38" s="96"/>
      <c r="PZB38" s="100"/>
      <c r="PZC38" s="102"/>
      <c r="PZD38" s="103"/>
      <c r="PZE38" s="96"/>
      <c r="PZF38" s="96"/>
      <c r="PZG38" s="96"/>
      <c r="PZH38" s="97"/>
      <c r="PZI38" s="98"/>
      <c r="PZJ38" s="104"/>
      <c r="PZK38" s="96"/>
      <c r="PZL38" s="99"/>
      <c r="PZM38" s="99"/>
      <c r="PZN38" s="99"/>
      <c r="PZO38" s="96"/>
      <c r="PZP38" s="96"/>
      <c r="PZQ38" s="96"/>
      <c r="PZR38" s="96"/>
      <c r="PZS38" s="97"/>
      <c r="PZT38" s="96"/>
      <c r="PZU38" s="96"/>
      <c r="PZV38" s="96"/>
      <c r="PZW38" s="96"/>
      <c r="PZX38" s="101"/>
      <c r="PZY38" s="96"/>
      <c r="PZZ38" s="100"/>
      <c r="QAA38" s="102"/>
      <c r="QAB38" s="103"/>
      <c r="QAC38" s="96"/>
      <c r="QAD38" s="96"/>
      <c r="QAE38" s="96"/>
      <c r="QAF38" s="97"/>
      <c r="QAG38" s="98"/>
      <c r="QAH38" s="104"/>
      <c r="QAI38" s="96"/>
      <c r="QAJ38" s="99"/>
      <c r="QAK38" s="99"/>
      <c r="QAL38" s="99"/>
      <c r="QAM38" s="96"/>
      <c r="QAN38" s="96"/>
      <c r="QAO38" s="96"/>
      <c r="QAP38" s="96"/>
      <c r="QAQ38" s="97"/>
      <c r="QAR38" s="96"/>
      <c r="QAS38" s="96"/>
      <c r="QAT38" s="96"/>
      <c r="QAU38" s="96"/>
      <c r="QAV38" s="101"/>
      <c r="QAW38" s="96"/>
      <c r="QAX38" s="100"/>
      <c r="QAY38" s="102"/>
      <c r="QAZ38" s="103"/>
      <c r="QBA38" s="96"/>
      <c r="QBB38" s="96"/>
      <c r="QBC38" s="96"/>
      <c r="QBD38" s="97"/>
      <c r="QBE38" s="98"/>
      <c r="QBF38" s="104"/>
      <c r="QBG38" s="96"/>
      <c r="QBH38" s="99"/>
      <c r="QBI38" s="99"/>
      <c r="QBJ38" s="99"/>
      <c r="QBK38" s="96"/>
      <c r="QBL38" s="96"/>
      <c r="QBM38" s="96"/>
      <c r="QBN38" s="96"/>
      <c r="QBO38" s="97"/>
      <c r="QBP38" s="96"/>
      <c r="QBQ38" s="96"/>
      <c r="QBR38" s="96"/>
      <c r="QBS38" s="96"/>
      <c r="QBT38" s="101"/>
      <c r="QBU38" s="96"/>
      <c r="QBV38" s="100"/>
      <c r="QBW38" s="102"/>
      <c r="QBX38" s="103"/>
      <c r="QBY38" s="96"/>
      <c r="QBZ38" s="96"/>
      <c r="QCA38" s="96"/>
      <c r="QCB38" s="97"/>
      <c r="QCC38" s="98"/>
      <c r="QCD38" s="104"/>
      <c r="QCE38" s="96"/>
      <c r="QCF38" s="99"/>
      <c r="QCG38" s="99"/>
      <c r="QCH38" s="99"/>
      <c r="QCI38" s="96"/>
      <c r="QCJ38" s="96"/>
      <c r="QCK38" s="96"/>
      <c r="QCL38" s="96"/>
      <c r="QCM38" s="97"/>
      <c r="QCN38" s="96"/>
      <c r="QCO38" s="96"/>
      <c r="QCP38" s="96"/>
      <c r="QCQ38" s="96"/>
      <c r="QCR38" s="101"/>
      <c r="QCS38" s="96"/>
      <c r="QCT38" s="100"/>
      <c r="QCU38" s="102"/>
      <c r="QCV38" s="103"/>
      <c r="QCW38" s="96"/>
      <c r="QCX38" s="96"/>
      <c r="QCY38" s="96"/>
      <c r="QCZ38" s="97"/>
      <c r="QDA38" s="98"/>
      <c r="QDB38" s="104"/>
      <c r="QDC38" s="96"/>
      <c r="QDD38" s="99"/>
      <c r="QDE38" s="99"/>
      <c r="QDF38" s="99"/>
      <c r="QDG38" s="96"/>
      <c r="QDH38" s="96"/>
      <c r="QDI38" s="96"/>
      <c r="QDJ38" s="96"/>
      <c r="QDK38" s="97"/>
      <c r="QDL38" s="96"/>
      <c r="QDM38" s="96"/>
      <c r="QDN38" s="96"/>
      <c r="QDO38" s="96"/>
      <c r="QDP38" s="101"/>
      <c r="QDQ38" s="96"/>
      <c r="QDR38" s="100"/>
      <c r="QDS38" s="102"/>
      <c r="QDT38" s="103"/>
      <c r="QDU38" s="96"/>
      <c r="QDV38" s="96"/>
      <c r="QDW38" s="96"/>
      <c r="QDX38" s="97"/>
      <c r="QDY38" s="98"/>
      <c r="QDZ38" s="104"/>
      <c r="QEA38" s="96"/>
      <c r="QEB38" s="99"/>
      <c r="QEC38" s="99"/>
      <c r="QED38" s="99"/>
      <c r="QEE38" s="96"/>
      <c r="QEF38" s="96"/>
      <c r="QEG38" s="96"/>
      <c r="QEH38" s="96"/>
      <c r="QEI38" s="97"/>
      <c r="QEJ38" s="96"/>
      <c r="QEK38" s="96"/>
      <c r="QEL38" s="96"/>
      <c r="QEM38" s="96"/>
      <c r="QEN38" s="101"/>
      <c r="QEO38" s="96"/>
      <c r="QEP38" s="100"/>
      <c r="QEQ38" s="102"/>
      <c r="QER38" s="103"/>
      <c r="QES38" s="96"/>
      <c r="QET38" s="96"/>
      <c r="QEU38" s="96"/>
      <c r="QEV38" s="97"/>
      <c r="QEW38" s="98"/>
      <c r="QEX38" s="104"/>
      <c r="QEY38" s="96"/>
      <c r="QEZ38" s="99"/>
      <c r="QFA38" s="99"/>
      <c r="QFB38" s="99"/>
      <c r="QFC38" s="96"/>
      <c r="QFD38" s="96"/>
      <c r="QFE38" s="96"/>
      <c r="QFF38" s="96"/>
      <c r="QFG38" s="97"/>
      <c r="QFH38" s="96"/>
      <c r="QFI38" s="96"/>
      <c r="QFJ38" s="96"/>
      <c r="QFK38" s="96"/>
      <c r="QFL38" s="101"/>
      <c r="QFM38" s="96"/>
      <c r="QFN38" s="100"/>
      <c r="QFO38" s="102"/>
      <c r="QFP38" s="103"/>
      <c r="QFQ38" s="96"/>
      <c r="QFR38" s="96"/>
      <c r="QFS38" s="96"/>
      <c r="QFT38" s="97"/>
      <c r="QFU38" s="98"/>
      <c r="QFV38" s="104"/>
      <c r="QFW38" s="96"/>
      <c r="QFX38" s="99"/>
      <c r="QFY38" s="99"/>
      <c r="QFZ38" s="99"/>
      <c r="QGA38" s="96"/>
      <c r="QGB38" s="96"/>
      <c r="QGC38" s="96"/>
      <c r="QGD38" s="96"/>
      <c r="QGE38" s="97"/>
      <c r="QGF38" s="96"/>
      <c r="QGG38" s="96"/>
      <c r="QGH38" s="96"/>
      <c r="QGI38" s="96"/>
      <c r="QGJ38" s="101"/>
      <c r="QGK38" s="96"/>
      <c r="QGL38" s="100"/>
      <c r="QGM38" s="102"/>
      <c r="QGN38" s="103"/>
      <c r="QGO38" s="96"/>
      <c r="QGP38" s="96"/>
      <c r="QGQ38" s="96"/>
      <c r="QGR38" s="97"/>
      <c r="QGS38" s="98"/>
      <c r="QGT38" s="104"/>
      <c r="QGU38" s="96"/>
      <c r="QGV38" s="99"/>
      <c r="QGW38" s="99"/>
      <c r="QGX38" s="99"/>
      <c r="QGY38" s="96"/>
      <c r="QGZ38" s="96"/>
      <c r="QHA38" s="96"/>
      <c r="QHB38" s="96"/>
      <c r="QHC38" s="97"/>
      <c r="QHD38" s="96"/>
      <c r="QHE38" s="96"/>
      <c r="QHF38" s="96"/>
      <c r="QHG38" s="96"/>
      <c r="QHH38" s="101"/>
      <c r="QHI38" s="96"/>
      <c r="QHJ38" s="100"/>
      <c r="QHK38" s="102"/>
      <c r="QHL38" s="103"/>
      <c r="QHM38" s="96"/>
      <c r="QHN38" s="96"/>
      <c r="QHO38" s="96"/>
      <c r="QHP38" s="97"/>
      <c r="QHQ38" s="98"/>
      <c r="QHR38" s="104"/>
      <c r="QHS38" s="96"/>
      <c r="QHT38" s="99"/>
      <c r="QHU38" s="99"/>
      <c r="QHV38" s="99"/>
      <c r="QHW38" s="96"/>
      <c r="QHX38" s="96"/>
      <c r="QHY38" s="96"/>
      <c r="QHZ38" s="96"/>
      <c r="QIA38" s="97"/>
      <c r="QIB38" s="96"/>
      <c r="QIC38" s="96"/>
      <c r="QID38" s="96"/>
      <c r="QIE38" s="96"/>
      <c r="QIF38" s="101"/>
      <c r="QIG38" s="96"/>
      <c r="QIH38" s="100"/>
      <c r="QII38" s="102"/>
      <c r="QIJ38" s="103"/>
      <c r="QIK38" s="96"/>
      <c r="QIL38" s="96"/>
      <c r="QIM38" s="96"/>
      <c r="QIN38" s="97"/>
      <c r="QIO38" s="98"/>
      <c r="QIP38" s="104"/>
      <c r="QIQ38" s="96"/>
      <c r="QIR38" s="99"/>
      <c r="QIS38" s="99"/>
      <c r="QIT38" s="99"/>
      <c r="QIU38" s="96"/>
      <c r="QIV38" s="96"/>
      <c r="QIW38" s="96"/>
      <c r="QIX38" s="96"/>
      <c r="QIY38" s="97"/>
      <c r="QIZ38" s="96"/>
      <c r="QJA38" s="96"/>
      <c r="QJB38" s="96"/>
      <c r="QJC38" s="96"/>
      <c r="QJD38" s="101"/>
      <c r="QJE38" s="96"/>
      <c r="QJF38" s="100"/>
      <c r="QJG38" s="102"/>
      <c r="QJH38" s="103"/>
      <c r="QJI38" s="96"/>
      <c r="QJJ38" s="96"/>
      <c r="QJK38" s="96"/>
      <c r="QJL38" s="97"/>
      <c r="QJM38" s="98"/>
      <c r="QJN38" s="104"/>
      <c r="QJO38" s="96"/>
      <c r="QJP38" s="99"/>
      <c r="QJQ38" s="99"/>
      <c r="QJR38" s="99"/>
      <c r="QJS38" s="96"/>
      <c r="QJT38" s="96"/>
      <c r="QJU38" s="96"/>
      <c r="QJV38" s="96"/>
      <c r="QJW38" s="97"/>
      <c r="QJX38" s="96"/>
      <c r="QJY38" s="96"/>
      <c r="QJZ38" s="96"/>
      <c r="QKA38" s="96"/>
      <c r="QKB38" s="101"/>
      <c r="QKC38" s="96"/>
      <c r="QKD38" s="100"/>
      <c r="QKE38" s="102"/>
      <c r="QKF38" s="103"/>
      <c r="QKG38" s="96"/>
      <c r="QKH38" s="96"/>
      <c r="QKI38" s="96"/>
      <c r="QKJ38" s="97"/>
      <c r="QKK38" s="98"/>
      <c r="QKL38" s="104"/>
      <c r="QKM38" s="96"/>
      <c r="QKN38" s="99"/>
      <c r="QKO38" s="99"/>
      <c r="QKP38" s="99"/>
      <c r="QKQ38" s="96"/>
      <c r="QKR38" s="96"/>
      <c r="QKS38" s="96"/>
      <c r="QKT38" s="96"/>
      <c r="QKU38" s="97"/>
      <c r="QKV38" s="96"/>
      <c r="QKW38" s="96"/>
      <c r="QKX38" s="96"/>
      <c r="QKY38" s="96"/>
      <c r="QKZ38" s="101"/>
      <c r="QLA38" s="96"/>
      <c r="QLB38" s="100"/>
      <c r="QLC38" s="102"/>
      <c r="QLD38" s="103"/>
      <c r="QLE38" s="96"/>
      <c r="QLF38" s="96"/>
      <c r="QLG38" s="96"/>
      <c r="QLH38" s="97"/>
      <c r="QLI38" s="98"/>
      <c r="QLJ38" s="104"/>
      <c r="QLK38" s="96"/>
      <c r="QLL38" s="99"/>
      <c r="QLM38" s="99"/>
      <c r="QLN38" s="99"/>
      <c r="QLO38" s="96"/>
      <c r="QLP38" s="96"/>
      <c r="QLQ38" s="96"/>
      <c r="QLR38" s="96"/>
      <c r="QLS38" s="97"/>
      <c r="QLT38" s="96"/>
      <c r="QLU38" s="96"/>
      <c r="QLV38" s="96"/>
      <c r="QLW38" s="96"/>
      <c r="QLX38" s="101"/>
      <c r="QLY38" s="96"/>
      <c r="QLZ38" s="100"/>
      <c r="QMA38" s="102"/>
      <c r="QMB38" s="103"/>
      <c r="QMC38" s="96"/>
      <c r="QMD38" s="96"/>
      <c r="QME38" s="96"/>
      <c r="QMF38" s="97"/>
      <c r="QMG38" s="98"/>
      <c r="QMH38" s="104"/>
      <c r="QMI38" s="96"/>
      <c r="QMJ38" s="99"/>
      <c r="QMK38" s="99"/>
      <c r="QML38" s="99"/>
      <c r="QMM38" s="96"/>
      <c r="QMN38" s="96"/>
      <c r="QMO38" s="96"/>
      <c r="QMP38" s="96"/>
      <c r="QMQ38" s="97"/>
      <c r="QMR38" s="96"/>
      <c r="QMS38" s="96"/>
      <c r="QMT38" s="96"/>
      <c r="QMU38" s="96"/>
      <c r="QMV38" s="101"/>
      <c r="QMW38" s="96"/>
      <c r="QMX38" s="100"/>
      <c r="QMY38" s="102"/>
      <c r="QMZ38" s="103"/>
      <c r="QNA38" s="96"/>
      <c r="QNB38" s="96"/>
      <c r="QNC38" s="96"/>
      <c r="QND38" s="97"/>
      <c r="QNE38" s="98"/>
      <c r="QNF38" s="104"/>
      <c r="QNG38" s="96"/>
      <c r="QNH38" s="99"/>
      <c r="QNI38" s="99"/>
      <c r="QNJ38" s="99"/>
      <c r="QNK38" s="96"/>
      <c r="QNL38" s="96"/>
      <c r="QNM38" s="96"/>
      <c r="QNN38" s="96"/>
      <c r="QNO38" s="97"/>
      <c r="QNP38" s="96"/>
      <c r="QNQ38" s="96"/>
      <c r="QNR38" s="96"/>
      <c r="QNS38" s="96"/>
      <c r="QNT38" s="101"/>
      <c r="QNU38" s="96"/>
      <c r="QNV38" s="100"/>
      <c r="QNW38" s="102"/>
      <c r="QNX38" s="103"/>
      <c r="QNY38" s="96"/>
      <c r="QNZ38" s="96"/>
      <c r="QOA38" s="96"/>
      <c r="QOB38" s="97"/>
      <c r="QOC38" s="98"/>
      <c r="QOD38" s="104"/>
      <c r="QOE38" s="96"/>
      <c r="QOF38" s="99"/>
      <c r="QOG38" s="99"/>
      <c r="QOH38" s="99"/>
      <c r="QOI38" s="96"/>
      <c r="QOJ38" s="96"/>
      <c r="QOK38" s="96"/>
      <c r="QOL38" s="96"/>
      <c r="QOM38" s="97"/>
      <c r="QON38" s="96"/>
      <c r="QOO38" s="96"/>
      <c r="QOP38" s="96"/>
      <c r="QOQ38" s="96"/>
      <c r="QOR38" s="101"/>
      <c r="QOS38" s="96"/>
      <c r="QOT38" s="100"/>
      <c r="QOU38" s="102"/>
      <c r="QOV38" s="103"/>
      <c r="QOW38" s="96"/>
      <c r="QOX38" s="96"/>
      <c r="QOY38" s="96"/>
      <c r="QOZ38" s="97"/>
      <c r="QPA38" s="98"/>
      <c r="QPB38" s="104"/>
      <c r="QPC38" s="96"/>
      <c r="QPD38" s="99"/>
      <c r="QPE38" s="99"/>
      <c r="QPF38" s="99"/>
      <c r="QPG38" s="96"/>
      <c r="QPH38" s="96"/>
      <c r="QPI38" s="96"/>
      <c r="QPJ38" s="96"/>
      <c r="QPK38" s="97"/>
      <c r="QPL38" s="96"/>
      <c r="QPM38" s="96"/>
      <c r="QPN38" s="96"/>
      <c r="QPO38" s="96"/>
      <c r="QPP38" s="101"/>
      <c r="QPQ38" s="96"/>
      <c r="QPR38" s="100"/>
      <c r="QPS38" s="102"/>
      <c r="QPT38" s="103"/>
      <c r="QPU38" s="96"/>
      <c r="QPV38" s="96"/>
      <c r="QPW38" s="96"/>
      <c r="QPX38" s="97"/>
      <c r="QPY38" s="98"/>
      <c r="QPZ38" s="104"/>
      <c r="QQA38" s="96"/>
      <c r="QQB38" s="99"/>
      <c r="QQC38" s="99"/>
      <c r="QQD38" s="99"/>
      <c r="QQE38" s="96"/>
      <c r="QQF38" s="96"/>
      <c r="QQG38" s="96"/>
      <c r="QQH38" s="96"/>
      <c r="QQI38" s="97"/>
      <c r="QQJ38" s="96"/>
      <c r="QQK38" s="96"/>
      <c r="QQL38" s="96"/>
      <c r="QQM38" s="96"/>
      <c r="QQN38" s="101"/>
      <c r="QQO38" s="96"/>
      <c r="QQP38" s="100"/>
      <c r="QQQ38" s="102"/>
      <c r="QQR38" s="103"/>
      <c r="QQS38" s="96"/>
      <c r="QQT38" s="96"/>
      <c r="QQU38" s="96"/>
      <c r="QQV38" s="97"/>
      <c r="QQW38" s="98"/>
      <c r="QQX38" s="104"/>
      <c r="QQY38" s="96"/>
      <c r="QQZ38" s="99"/>
      <c r="QRA38" s="99"/>
      <c r="QRB38" s="99"/>
      <c r="QRC38" s="96"/>
      <c r="QRD38" s="96"/>
      <c r="QRE38" s="96"/>
      <c r="QRF38" s="96"/>
      <c r="QRG38" s="97"/>
      <c r="QRH38" s="96"/>
      <c r="QRI38" s="96"/>
      <c r="QRJ38" s="96"/>
      <c r="QRK38" s="96"/>
      <c r="QRL38" s="101"/>
      <c r="QRM38" s="96"/>
      <c r="QRN38" s="100"/>
      <c r="QRO38" s="102"/>
      <c r="QRP38" s="103"/>
      <c r="QRQ38" s="96"/>
      <c r="QRR38" s="96"/>
      <c r="QRS38" s="96"/>
      <c r="QRT38" s="97"/>
      <c r="QRU38" s="98"/>
      <c r="QRV38" s="104"/>
      <c r="QRW38" s="96"/>
      <c r="QRX38" s="99"/>
      <c r="QRY38" s="99"/>
      <c r="QRZ38" s="99"/>
      <c r="QSA38" s="96"/>
      <c r="QSB38" s="96"/>
      <c r="QSC38" s="96"/>
      <c r="QSD38" s="96"/>
      <c r="QSE38" s="97"/>
      <c r="QSF38" s="96"/>
      <c r="QSG38" s="96"/>
      <c r="QSH38" s="96"/>
      <c r="QSI38" s="96"/>
      <c r="QSJ38" s="101"/>
      <c r="QSK38" s="96"/>
      <c r="QSL38" s="100"/>
      <c r="QSM38" s="102"/>
      <c r="QSN38" s="103"/>
      <c r="QSO38" s="96"/>
      <c r="QSP38" s="96"/>
      <c r="QSQ38" s="96"/>
      <c r="QSR38" s="97"/>
      <c r="QSS38" s="98"/>
      <c r="QST38" s="104"/>
      <c r="QSU38" s="96"/>
      <c r="QSV38" s="99"/>
      <c r="QSW38" s="99"/>
      <c r="QSX38" s="99"/>
      <c r="QSY38" s="96"/>
      <c r="QSZ38" s="96"/>
      <c r="QTA38" s="96"/>
      <c r="QTB38" s="96"/>
      <c r="QTC38" s="97"/>
      <c r="QTD38" s="96"/>
      <c r="QTE38" s="96"/>
      <c r="QTF38" s="96"/>
      <c r="QTG38" s="96"/>
      <c r="QTH38" s="101"/>
      <c r="QTI38" s="96"/>
      <c r="QTJ38" s="100"/>
      <c r="QTK38" s="102"/>
      <c r="QTL38" s="103"/>
      <c r="QTM38" s="96"/>
      <c r="QTN38" s="96"/>
      <c r="QTO38" s="96"/>
      <c r="QTP38" s="97"/>
      <c r="QTQ38" s="98"/>
      <c r="QTR38" s="104"/>
      <c r="QTS38" s="96"/>
      <c r="QTT38" s="99"/>
      <c r="QTU38" s="99"/>
      <c r="QTV38" s="99"/>
      <c r="QTW38" s="96"/>
      <c r="QTX38" s="96"/>
      <c r="QTY38" s="96"/>
      <c r="QTZ38" s="96"/>
      <c r="QUA38" s="97"/>
      <c r="QUB38" s="96"/>
      <c r="QUC38" s="96"/>
      <c r="QUD38" s="96"/>
      <c r="QUE38" s="96"/>
      <c r="QUF38" s="101"/>
      <c r="QUG38" s="96"/>
      <c r="QUH38" s="100"/>
      <c r="QUI38" s="102"/>
      <c r="QUJ38" s="103"/>
      <c r="QUK38" s="96"/>
      <c r="QUL38" s="96"/>
      <c r="QUM38" s="96"/>
      <c r="QUN38" s="97"/>
      <c r="QUO38" s="98"/>
      <c r="QUP38" s="104"/>
      <c r="QUQ38" s="96"/>
      <c r="QUR38" s="99"/>
      <c r="QUS38" s="99"/>
      <c r="QUT38" s="99"/>
      <c r="QUU38" s="96"/>
      <c r="QUV38" s="96"/>
      <c r="QUW38" s="96"/>
      <c r="QUX38" s="96"/>
      <c r="QUY38" s="97"/>
      <c r="QUZ38" s="96"/>
      <c r="QVA38" s="96"/>
      <c r="QVB38" s="96"/>
      <c r="QVC38" s="96"/>
      <c r="QVD38" s="101"/>
      <c r="QVE38" s="96"/>
      <c r="QVF38" s="100"/>
      <c r="QVG38" s="102"/>
      <c r="QVH38" s="103"/>
      <c r="QVI38" s="96"/>
      <c r="QVJ38" s="96"/>
      <c r="QVK38" s="96"/>
      <c r="QVL38" s="97"/>
      <c r="QVM38" s="98"/>
      <c r="QVN38" s="104"/>
      <c r="QVO38" s="96"/>
      <c r="QVP38" s="99"/>
      <c r="QVQ38" s="99"/>
      <c r="QVR38" s="99"/>
      <c r="QVS38" s="96"/>
      <c r="QVT38" s="96"/>
      <c r="QVU38" s="96"/>
      <c r="QVV38" s="96"/>
      <c r="QVW38" s="97"/>
      <c r="QVX38" s="96"/>
      <c r="QVY38" s="96"/>
      <c r="QVZ38" s="96"/>
      <c r="QWA38" s="96"/>
      <c r="QWB38" s="101"/>
      <c r="QWC38" s="96"/>
      <c r="QWD38" s="100"/>
      <c r="QWE38" s="102"/>
      <c r="QWF38" s="103"/>
      <c r="QWG38" s="96"/>
      <c r="QWH38" s="96"/>
      <c r="QWI38" s="96"/>
      <c r="QWJ38" s="97"/>
      <c r="QWK38" s="98"/>
      <c r="QWL38" s="104"/>
      <c r="QWM38" s="96"/>
      <c r="QWN38" s="99"/>
      <c r="QWO38" s="99"/>
      <c r="QWP38" s="99"/>
      <c r="QWQ38" s="96"/>
      <c r="QWR38" s="96"/>
      <c r="QWS38" s="96"/>
      <c r="QWT38" s="96"/>
      <c r="QWU38" s="97"/>
      <c r="QWV38" s="96"/>
      <c r="QWW38" s="96"/>
      <c r="QWX38" s="96"/>
      <c r="QWY38" s="96"/>
      <c r="QWZ38" s="101"/>
      <c r="QXA38" s="96"/>
      <c r="QXB38" s="100"/>
      <c r="QXC38" s="102"/>
      <c r="QXD38" s="103"/>
      <c r="QXE38" s="96"/>
      <c r="QXF38" s="96"/>
      <c r="QXG38" s="96"/>
      <c r="QXH38" s="97"/>
      <c r="QXI38" s="98"/>
      <c r="QXJ38" s="104"/>
      <c r="QXK38" s="96"/>
      <c r="QXL38" s="99"/>
      <c r="QXM38" s="99"/>
      <c r="QXN38" s="99"/>
      <c r="QXO38" s="96"/>
      <c r="QXP38" s="96"/>
      <c r="QXQ38" s="96"/>
      <c r="QXR38" s="96"/>
      <c r="QXS38" s="97"/>
      <c r="QXT38" s="96"/>
      <c r="QXU38" s="96"/>
      <c r="QXV38" s="96"/>
      <c r="QXW38" s="96"/>
      <c r="QXX38" s="101"/>
      <c r="QXY38" s="96"/>
      <c r="QXZ38" s="100"/>
      <c r="QYA38" s="102"/>
      <c r="QYB38" s="103"/>
      <c r="QYC38" s="96"/>
      <c r="QYD38" s="96"/>
      <c r="QYE38" s="96"/>
      <c r="QYF38" s="97"/>
      <c r="QYG38" s="98"/>
      <c r="QYH38" s="104"/>
      <c r="QYI38" s="96"/>
      <c r="QYJ38" s="99"/>
      <c r="QYK38" s="99"/>
      <c r="QYL38" s="99"/>
      <c r="QYM38" s="96"/>
      <c r="QYN38" s="96"/>
      <c r="QYO38" s="96"/>
      <c r="QYP38" s="96"/>
      <c r="QYQ38" s="97"/>
      <c r="QYR38" s="96"/>
      <c r="QYS38" s="96"/>
      <c r="QYT38" s="96"/>
      <c r="QYU38" s="96"/>
      <c r="QYV38" s="101"/>
      <c r="QYW38" s="96"/>
      <c r="QYX38" s="100"/>
      <c r="QYY38" s="102"/>
      <c r="QYZ38" s="103"/>
      <c r="QZA38" s="96"/>
      <c r="QZB38" s="96"/>
      <c r="QZC38" s="96"/>
      <c r="QZD38" s="97"/>
      <c r="QZE38" s="98"/>
      <c r="QZF38" s="104"/>
      <c r="QZG38" s="96"/>
      <c r="QZH38" s="99"/>
      <c r="QZI38" s="99"/>
      <c r="QZJ38" s="99"/>
      <c r="QZK38" s="96"/>
      <c r="QZL38" s="96"/>
      <c r="QZM38" s="96"/>
      <c r="QZN38" s="96"/>
      <c r="QZO38" s="97"/>
      <c r="QZP38" s="96"/>
      <c r="QZQ38" s="96"/>
      <c r="QZR38" s="96"/>
      <c r="QZS38" s="96"/>
      <c r="QZT38" s="101"/>
      <c r="QZU38" s="96"/>
      <c r="QZV38" s="100"/>
      <c r="QZW38" s="102"/>
      <c r="QZX38" s="103"/>
      <c r="QZY38" s="96"/>
      <c r="QZZ38" s="96"/>
      <c r="RAA38" s="96"/>
      <c r="RAB38" s="97"/>
      <c r="RAC38" s="98"/>
      <c r="RAD38" s="104"/>
      <c r="RAE38" s="96"/>
      <c r="RAF38" s="99"/>
      <c r="RAG38" s="99"/>
      <c r="RAH38" s="99"/>
      <c r="RAI38" s="96"/>
      <c r="RAJ38" s="96"/>
      <c r="RAK38" s="96"/>
      <c r="RAL38" s="96"/>
      <c r="RAM38" s="97"/>
      <c r="RAN38" s="96"/>
      <c r="RAO38" s="96"/>
      <c r="RAP38" s="96"/>
      <c r="RAQ38" s="96"/>
      <c r="RAR38" s="101"/>
      <c r="RAS38" s="96"/>
      <c r="RAT38" s="100"/>
      <c r="RAU38" s="102"/>
      <c r="RAV38" s="103"/>
      <c r="RAW38" s="96"/>
      <c r="RAX38" s="96"/>
      <c r="RAY38" s="96"/>
      <c r="RAZ38" s="97"/>
      <c r="RBA38" s="98"/>
      <c r="RBB38" s="104"/>
      <c r="RBC38" s="96"/>
      <c r="RBD38" s="99"/>
      <c r="RBE38" s="99"/>
      <c r="RBF38" s="99"/>
      <c r="RBG38" s="96"/>
      <c r="RBH38" s="96"/>
      <c r="RBI38" s="96"/>
      <c r="RBJ38" s="96"/>
      <c r="RBK38" s="97"/>
      <c r="RBL38" s="96"/>
      <c r="RBM38" s="96"/>
      <c r="RBN38" s="96"/>
      <c r="RBO38" s="96"/>
      <c r="RBP38" s="101"/>
      <c r="RBQ38" s="96"/>
      <c r="RBR38" s="100"/>
      <c r="RBS38" s="102"/>
      <c r="RBT38" s="103"/>
      <c r="RBU38" s="96"/>
      <c r="RBV38" s="96"/>
      <c r="RBW38" s="96"/>
      <c r="RBX38" s="97"/>
      <c r="RBY38" s="98"/>
      <c r="RBZ38" s="104"/>
      <c r="RCA38" s="96"/>
      <c r="RCB38" s="99"/>
      <c r="RCC38" s="99"/>
      <c r="RCD38" s="99"/>
      <c r="RCE38" s="96"/>
      <c r="RCF38" s="96"/>
      <c r="RCG38" s="96"/>
      <c r="RCH38" s="96"/>
      <c r="RCI38" s="97"/>
      <c r="RCJ38" s="96"/>
      <c r="RCK38" s="96"/>
      <c r="RCL38" s="96"/>
      <c r="RCM38" s="96"/>
      <c r="RCN38" s="101"/>
      <c r="RCO38" s="96"/>
      <c r="RCP38" s="100"/>
      <c r="RCQ38" s="102"/>
      <c r="RCR38" s="103"/>
      <c r="RCS38" s="96"/>
      <c r="RCT38" s="96"/>
      <c r="RCU38" s="96"/>
      <c r="RCV38" s="97"/>
      <c r="RCW38" s="98"/>
      <c r="RCX38" s="104"/>
      <c r="RCY38" s="96"/>
      <c r="RCZ38" s="99"/>
      <c r="RDA38" s="99"/>
      <c r="RDB38" s="99"/>
      <c r="RDC38" s="96"/>
      <c r="RDD38" s="96"/>
      <c r="RDE38" s="96"/>
      <c r="RDF38" s="96"/>
      <c r="RDG38" s="97"/>
      <c r="RDH38" s="96"/>
      <c r="RDI38" s="96"/>
      <c r="RDJ38" s="96"/>
      <c r="RDK38" s="96"/>
      <c r="RDL38" s="101"/>
      <c r="RDM38" s="96"/>
      <c r="RDN38" s="100"/>
      <c r="RDO38" s="102"/>
      <c r="RDP38" s="103"/>
      <c r="RDQ38" s="96"/>
      <c r="RDR38" s="96"/>
      <c r="RDS38" s="96"/>
      <c r="RDT38" s="97"/>
      <c r="RDU38" s="98"/>
      <c r="RDV38" s="104"/>
      <c r="RDW38" s="96"/>
      <c r="RDX38" s="99"/>
      <c r="RDY38" s="99"/>
      <c r="RDZ38" s="99"/>
      <c r="REA38" s="96"/>
      <c r="REB38" s="96"/>
      <c r="REC38" s="96"/>
      <c r="RED38" s="96"/>
      <c r="REE38" s="97"/>
      <c r="REF38" s="96"/>
      <c r="REG38" s="96"/>
      <c r="REH38" s="96"/>
      <c r="REI38" s="96"/>
      <c r="REJ38" s="101"/>
      <c r="REK38" s="96"/>
      <c r="REL38" s="100"/>
      <c r="REM38" s="102"/>
      <c r="REN38" s="103"/>
      <c r="REO38" s="96"/>
      <c r="REP38" s="96"/>
      <c r="REQ38" s="96"/>
      <c r="RER38" s="97"/>
      <c r="RES38" s="98"/>
      <c r="RET38" s="104"/>
      <c r="REU38" s="96"/>
      <c r="REV38" s="99"/>
      <c r="REW38" s="99"/>
      <c r="REX38" s="99"/>
      <c r="REY38" s="96"/>
      <c r="REZ38" s="96"/>
      <c r="RFA38" s="96"/>
      <c r="RFB38" s="96"/>
      <c r="RFC38" s="97"/>
      <c r="RFD38" s="96"/>
      <c r="RFE38" s="96"/>
      <c r="RFF38" s="96"/>
      <c r="RFG38" s="96"/>
      <c r="RFH38" s="101"/>
      <c r="RFI38" s="96"/>
      <c r="RFJ38" s="100"/>
      <c r="RFK38" s="102"/>
      <c r="RFL38" s="103"/>
      <c r="RFM38" s="96"/>
      <c r="RFN38" s="96"/>
      <c r="RFO38" s="96"/>
      <c r="RFP38" s="97"/>
      <c r="RFQ38" s="98"/>
      <c r="RFR38" s="104"/>
      <c r="RFS38" s="96"/>
      <c r="RFT38" s="99"/>
      <c r="RFU38" s="99"/>
      <c r="RFV38" s="99"/>
      <c r="RFW38" s="96"/>
      <c r="RFX38" s="96"/>
      <c r="RFY38" s="96"/>
      <c r="RFZ38" s="96"/>
      <c r="RGA38" s="97"/>
      <c r="RGB38" s="96"/>
      <c r="RGC38" s="96"/>
      <c r="RGD38" s="96"/>
      <c r="RGE38" s="96"/>
      <c r="RGF38" s="101"/>
      <c r="RGG38" s="96"/>
      <c r="RGH38" s="100"/>
      <c r="RGI38" s="102"/>
      <c r="RGJ38" s="103"/>
      <c r="RGK38" s="96"/>
      <c r="RGL38" s="96"/>
      <c r="RGM38" s="96"/>
      <c r="RGN38" s="97"/>
      <c r="RGO38" s="98"/>
      <c r="RGP38" s="104"/>
      <c r="RGQ38" s="96"/>
      <c r="RGR38" s="99"/>
      <c r="RGS38" s="99"/>
      <c r="RGT38" s="99"/>
      <c r="RGU38" s="96"/>
      <c r="RGV38" s="96"/>
      <c r="RGW38" s="96"/>
      <c r="RGX38" s="96"/>
      <c r="RGY38" s="97"/>
      <c r="RGZ38" s="96"/>
      <c r="RHA38" s="96"/>
      <c r="RHB38" s="96"/>
      <c r="RHC38" s="96"/>
      <c r="RHD38" s="101"/>
      <c r="RHE38" s="96"/>
      <c r="RHF38" s="100"/>
      <c r="RHG38" s="102"/>
      <c r="RHH38" s="103"/>
      <c r="RHI38" s="96"/>
      <c r="RHJ38" s="96"/>
      <c r="RHK38" s="96"/>
      <c r="RHL38" s="97"/>
      <c r="RHM38" s="98"/>
      <c r="RHN38" s="104"/>
      <c r="RHO38" s="96"/>
      <c r="RHP38" s="99"/>
      <c r="RHQ38" s="99"/>
      <c r="RHR38" s="99"/>
      <c r="RHS38" s="96"/>
      <c r="RHT38" s="96"/>
      <c r="RHU38" s="96"/>
      <c r="RHV38" s="96"/>
      <c r="RHW38" s="97"/>
      <c r="RHX38" s="96"/>
      <c r="RHY38" s="96"/>
      <c r="RHZ38" s="96"/>
      <c r="RIA38" s="96"/>
      <c r="RIB38" s="101"/>
      <c r="RIC38" s="96"/>
      <c r="RID38" s="100"/>
      <c r="RIE38" s="102"/>
      <c r="RIF38" s="103"/>
      <c r="RIG38" s="96"/>
      <c r="RIH38" s="96"/>
      <c r="RII38" s="96"/>
      <c r="RIJ38" s="97"/>
      <c r="RIK38" s="98"/>
      <c r="RIL38" s="104"/>
      <c r="RIM38" s="96"/>
      <c r="RIN38" s="99"/>
      <c r="RIO38" s="99"/>
      <c r="RIP38" s="99"/>
      <c r="RIQ38" s="96"/>
      <c r="RIR38" s="96"/>
      <c r="RIS38" s="96"/>
      <c r="RIT38" s="96"/>
      <c r="RIU38" s="97"/>
      <c r="RIV38" s="96"/>
      <c r="RIW38" s="96"/>
      <c r="RIX38" s="96"/>
      <c r="RIY38" s="96"/>
      <c r="RIZ38" s="101"/>
      <c r="RJA38" s="96"/>
      <c r="RJB38" s="100"/>
      <c r="RJC38" s="102"/>
      <c r="RJD38" s="103"/>
      <c r="RJE38" s="96"/>
      <c r="RJF38" s="96"/>
      <c r="RJG38" s="96"/>
      <c r="RJH38" s="97"/>
      <c r="RJI38" s="98"/>
      <c r="RJJ38" s="104"/>
      <c r="RJK38" s="96"/>
      <c r="RJL38" s="99"/>
      <c r="RJM38" s="99"/>
      <c r="RJN38" s="99"/>
      <c r="RJO38" s="96"/>
      <c r="RJP38" s="96"/>
      <c r="RJQ38" s="96"/>
      <c r="RJR38" s="96"/>
      <c r="RJS38" s="97"/>
      <c r="RJT38" s="96"/>
      <c r="RJU38" s="96"/>
      <c r="RJV38" s="96"/>
      <c r="RJW38" s="96"/>
      <c r="RJX38" s="101"/>
      <c r="RJY38" s="96"/>
      <c r="RJZ38" s="100"/>
      <c r="RKA38" s="102"/>
      <c r="RKB38" s="103"/>
      <c r="RKC38" s="96"/>
      <c r="RKD38" s="96"/>
      <c r="RKE38" s="96"/>
      <c r="RKF38" s="97"/>
      <c r="RKG38" s="98"/>
      <c r="RKH38" s="104"/>
      <c r="RKI38" s="96"/>
      <c r="RKJ38" s="99"/>
      <c r="RKK38" s="99"/>
      <c r="RKL38" s="99"/>
      <c r="RKM38" s="96"/>
      <c r="RKN38" s="96"/>
      <c r="RKO38" s="96"/>
      <c r="RKP38" s="96"/>
      <c r="RKQ38" s="97"/>
      <c r="RKR38" s="96"/>
      <c r="RKS38" s="96"/>
      <c r="RKT38" s="96"/>
      <c r="RKU38" s="96"/>
      <c r="RKV38" s="101"/>
      <c r="RKW38" s="96"/>
      <c r="RKX38" s="100"/>
      <c r="RKY38" s="102"/>
      <c r="RKZ38" s="103"/>
      <c r="RLA38" s="96"/>
      <c r="RLB38" s="96"/>
      <c r="RLC38" s="96"/>
      <c r="RLD38" s="97"/>
      <c r="RLE38" s="98"/>
      <c r="RLF38" s="104"/>
      <c r="RLG38" s="96"/>
      <c r="RLH38" s="99"/>
      <c r="RLI38" s="99"/>
      <c r="RLJ38" s="99"/>
      <c r="RLK38" s="96"/>
      <c r="RLL38" s="96"/>
      <c r="RLM38" s="96"/>
      <c r="RLN38" s="96"/>
      <c r="RLO38" s="97"/>
      <c r="RLP38" s="96"/>
      <c r="RLQ38" s="96"/>
      <c r="RLR38" s="96"/>
      <c r="RLS38" s="96"/>
      <c r="RLT38" s="101"/>
      <c r="RLU38" s="96"/>
      <c r="RLV38" s="100"/>
      <c r="RLW38" s="102"/>
      <c r="RLX38" s="103"/>
      <c r="RLY38" s="96"/>
      <c r="RLZ38" s="96"/>
      <c r="RMA38" s="96"/>
      <c r="RMB38" s="97"/>
      <c r="RMC38" s="98"/>
      <c r="RMD38" s="104"/>
      <c r="RME38" s="96"/>
      <c r="RMF38" s="99"/>
      <c r="RMG38" s="99"/>
      <c r="RMH38" s="99"/>
      <c r="RMI38" s="96"/>
      <c r="RMJ38" s="96"/>
      <c r="RMK38" s="96"/>
      <c r="RML38" s="96"/>
      <c r="RMM38" s="97"/>
      <c r="RMN38" s="96"/>
      <c r="RMO38" s="96"/>
      <c r="RMP38" s="96"/>
      <c r="RMQ38" s="96"/>
      <c r="RMR38" s="101"/>
      <c r="RMS38" s="96"/>
      <c r="RMT38" s="100"/>
      <c r="RMU38" s="102"/>
      <c r="RMV38" s="103"/>
      <c r="RMW38" s="96"/>
      <c r="RMX38" s="96"/>
      <c r="RMY38" s="96"/>
      <c r="RMZ38" s="97"/>
      <c r="RNA38" s="98"/>
      <c r="RNB38" s="104"/>
      <c r="RNC38" s="96"/>
      <c r="RND38" s="99"/>
      <c r="RNE38" s="99"/>
      <c r="RNF38" s="99"/>
      <c r="RNG38" s="96"/>
      <c r="RNH38" s="96"/>
      <c r="RNI38" s="96"/>
      <c r="RNJ38" s="96"/>
      <c r="RNK38" s="97"/>
      <c r="RNL38" s="96"/>
      <c r="RNM38" s="96"/>
      <c r="RNN38" s="96"/>
      <c r="RNO38" s="96"/>
      <c r="RNP38" s="101"/>
      <c r="RNQ38" s="96"/>
      <c r="RNR38" s="100"/>
      <c r="RNS38" s="102"/>
      <c r="RNT38" s="103"/>
      <c r="RNU38" s="96"/>
      <c r="RNV38" s="96"/>
      <c r="RNW38" s="96"/>
      <c r="RNX38" s="97"/>
      <c r="RNY38" s="98"/>
      <c r="RNZ38" s="104"/>
      <c r="ROA38" s="96"/>
      <c r="ROB38" s="99"/>
      <c r="ROC38" s="99"/>
      <c r="ROD38" s="99"/>
      <c r="ROE38" s="96"/>
      <c r="ROF38" s="96"/>
      <c r="ROG38" s="96"/>
      <c r="ROH38" s="96"/>
      <c r="ROI38" s="97"/>
      <c r="ROJ38" s="96"/>
      <c r="ROK38" s="96"/>
      <c r="ROL38" s="96"/>
      <c r="ROM38" s="96"/>
      <c r="RON38" s="101"/>
      <c r="ROO38" s="96"/>
      <c r="ROP38" s="100"/>
      <c r="ROQ38" s="102"/>
      <c r="ROR38" s="103"/>
      <c r="ROS38" s="96"/>
      <c r="ROT38" s="96"/>
      <c r="ROU38" s="96"/>
      <c r="ROV38" s="97"/>
      <c r="ROW38" s="98"/>
      <c r="ROX38" s="104"/>
      <c r="ROY38" s="96"/>
      <c r="ROZ38" s="99"/>
      <c r="RPA38" s="99"/>
      <c r="RPB38" s="99"/>
      <c r="RPC38" s="96"/>
      <c r="RPD38" s="96"/>
      <c r="RPE38" s="96"/>
      <c r="RPF38" s="96"/>
      <c r="RPG38" s="97"/>
      <c r="RPH38" s="96"/>
      <c r="RPI38" s="96"/>
      <c r="RPJ38" s="96"/>
      <c r="RPK38" s="96"/>
      <c r="RPL38" s="101"/>
      <c r="RPM38" s="96"/>
      <c r="RPN38" s="100"/>
      <c r="RPO38" s="102"/>
      <c r="RPP38" s="103"/>
      <c r="RPQ38" s="96"/>
      <c r="RPR38" s="96"/>
      <c r="RPS38" s="96"/>
      <c r="RPT38" s="97"/>
      <c r="RPU38" s="98"/>
      <c r="RPV38" s="104"/>
      <c r="RPW38" s="96"/>
      <c r="RPX38" s="99"/>
      <c r="RPY38" s="99"/>
      <c r="RPZ38" s="99"/>
      <c r="RQA38" s="96"/>
      <c r="RQB38" s="96"/>
      <c r="RQC38" s="96"/>
      <c r="RQD38" s="96"/>
      <c r="RQE38" s="97"/>
      <c r="RQF38" s="96"/>
      <c r="RQG38" s="96"/>
      <c r="RQH38" s="96"/>
      <c r="RQI38" s="96"/>
      <c r="RQJ38" s="101"/>
      <c r="RQK38" s="96"/>
      <c r="RQL38" s="100"/>
      <c r="RQM38" s="102"/>
      <c r="RQN38" s="103"/>
      <c r="RQO38" s="96"/>
      <c r="RQP38" s="96"/>
      <c r="RQQ38" s="96"/>
      <c r="RQR38" s="97"/>
      <c r="RQS38" s="98"/>
      <c r="RQT38" s="104"/>
      <c r="RQU38" s="96"/>
      <c r="RQV38" s="99"/>
      <c r="RQW38" s="99"/>
      <c r="RQX38" s="99"/>
      <c r="RQY38" s="96"/>
      <c r="RQZ38" s="96"/>
      <c r="RRA38" s="96"/>
      <c r="RRB38" s="96"/>
      <c r="RRC38" s="97"/>
      <c r="RRD38" s="96"/>
      <c r="RRE38" s="96"/>
      <c r="RRF38" s="96"/>
      <c r="RRG38" s="96"/>
      <c r="RRH38" s="101"/>
      <c r="RRI38" s="96"/>
      <c r="RRJ38" s="100"/>
      <c r="RRK38" s="102"/>
      <c r="RRL38" s="103"/>
      <c r="RRM38" s="96"/>
      <c r="RRN38" s="96"/>
      <c r="RRO38" s="96"/>
      <c r="RRP38" s="97"/>
      <c r="RRQ38" s="98"/>
      <c r="RRR38" s="104"/>
      <c r="RRS38" s="96"/>
      <c r="RRT38" s="99"/>
      <c r="RRU38" s="99"/>
      <c r="RRV38" s="99"/>
      <c r="RRW38" s="96"/>
      <c r="RRX38" s="96"/>
      <c r="RRY38" s="96"/>
      <c r="RRZ38" s="96"/>
      <c r="RSA38" s="97"/>
      <c r="RSB38" s="96"/>
      <c r="RSC38" s="96"/>
      <c r="RSD38" s="96"/>
      <c r="RSE38" s="96"/>
      <c r="RSF38" s="101"/>
      <c r="RSG38" s="96"/>
      <c r="RSH38" s="100"/>
      <c r="RSI38" s="102"/>
      <c r="RSJ38" s="103"/>
      <c r="RSK38" s="96"/>
      <c r="RSL38" s="96"/>
      <c r="RSM38" s="96"/>
      <c r="RSN38" s="97"/>
      <c r="RSO38" s="98"/>
      <c r="RSP38" s="104"/>
      <c r="RSQ38" s="96"/>
      <c r="RSR38" s="99"/>
      <c r="RSS38" s="99"/>
      <c r="RST38" s="99"/>
      <c r="RSU38" s="96"/>
      <c r="RSV38" s="96"/>
      <c r="RSW38" s="96"/>
      <c r="RSX38" s="96"/>
      <c r="RSY38" s="97"/>
      <c r="RSZ38" s="96"/>
      <c r="RTA38" s="96"/>
      <c r="RTB38" s="96"/>
      <c r="RTC38" s="96"/>
      <c r="RTD38" s="101"/>
      <c r="RTE38" s="96"/>
      <c r="RTF38" s="100"/>
      <c r="RTG38" s="102"/>
      <c r="RTH38" s="103"/>
      <c r="RTI38" s="96"/>
      <c r="RTJ38" s="96"/>
      <c r="RTK38" s="96"/>
      <c r="RTL38" s="97"/>
      <c r="RTM38" s="98"/>
      <c r="RTN38" s="104"/>
      <c r="RTO38" s="96"/>
      <c r="RTP38" s="99"/>
      <c r="RTQ38" s="99"/>
      <c r="RTR38" s="99"/>
      <c r="RTS38" s="96"/>
      <c r="RTT38" s="96"/>
      <c r="RTU38" s="96"/>
      <c r="RTV38" s="96"/>
      <c r="RTW38" s="97"/>
      <c r="RTX38" s="96"/>
      <c r="RTY38" s="96"/>
      <c r="RTZ38" s="96"/>
      <c r="RUA38" s="96"/>
      <c r="RUB38" s="101"/>
      <c r="RUC38" s="96"/>
      <c r="RUD38" s="100"/>
      <c r="RUE38" s="102"/>
      <c r="RUF38" s="103"/>
      <c r="RUG38" s="96"/>
      <c r="RUH38" s="96"/>
      <c r="RUI38" s="96"/>
      <c r="RUJ38" s="97"/>
      <c r="RUK38" s="98"/>
      <c r="RUL38" s="104"/>
      <c r="RUM38" s="96"/>
      <c r="RUN38" s="99"/>
      <c r="RUO38" s="99"/>
      <c r="RUP38" s="99"/>
      <c r="RUQ38" s="96"/>
      <c r="RUR38" s="96"/>
      <c r="RUS38" s="96"/>
      <c r="RUT38" s="96"/>
      <c r="RUU38" s="97"/>
      <c r="RUV38" s="96"/>
      <c r="RUW38" s="96"/>
      <c r="RUX38" s="96"/>
      <c r="RUY38" s="96"/>
      <c r="RUZ38" s="101"/>
      <c r="RVA38" s="96"/>
      <c r="RVB38" s="100"/>
      <c r="RVC38" s="102"/>
      <c r="RVD38" s="103"/>
      <c r="RVE38" s="96"/>
      <c r="RVF38" s="96"/>
      <c r="RVG38" s="96"/>
      <c r="RVH38" s="97"/>
      <c r="RVI38" s="98"/>
      <c r="RVJ38" s="104"/>
      <c r="RVK38" s="96"/>
      <c r="RVL38" s="99"/>
      <c r="RVM38" s="99"/>
      <c r="RVN38" s="99"/>
      <c r="RVO38" s="96"/>
      <c r="RVP38" s="96"/>
      <c r="RVQ38" s="96"/>
      <c r="RVR38" s="96"/>
      <c r="RVS38" s="97"/>
      <c r="RVT38" s="96"/>
      <c r="RVU38" s="96"/>
      <c r="RVV38" s="96"/>
      <c r="RVW38" s="96"/>
      <c r="RVX38" s="101"/>
      <c r="RVY38" s="96"/>
      <c r="RVZ38" s="100"/>
      <c r="RWA38" s="102"/>
      <c r="RWB38" s="103"/>
      <c r="RWC38" s="96"/>
      <c r="RWD38" s="96"/>
      <c r="RWE38" s="96"/>
      <c r="RWF38" s="97"/>
      <c r="RWG38" s="98"/>
      <c r="RWH38" s="104"/>
      <c r="RWI38" s="96"/>
      <c r="RWJ38" s="99"/>
      <c r="RWK38" s="99"/>
      <c r="RWL38" s="99"/>
      <c r="RWM38" s="96"/>
      <c r="RWN38" s="96"/>
      <c r="RWO38" s="96"/>
      <c r="RWP38" s="96"/>
      <c r="RWQ38" s="97"/>
      <c r="RWR38" s="96"/>
      <c r="RWS38" s="96"/>
      <c r="RWT38" s="96"/>
      <c r="RWU38" s="96"/>
      <c r="RWV38" s="101"/>
      <c r="RWW38" s="96"/>
      <c r="RWX38" s="100"/>
      <c r="RWY38" s="102"/>
      <c r="RWZ38" s="103"/>
      <c r="RXA38" s="96"/>
      <c r="RXB38" s="96"/>
      <c r="RXC38" s="96"/>
      <c r="RXD38" s="97"/>
      <c r="RXE38" s="98"/>
      <c r="RXF38" s="104"/>
      <c r="RXG38" s="96"/>
      <c r="RXH38" s="99"/>
      <c r="RXI38" s="99"/>
      <c r="RXJ38" s="99"/>
      <c r="RXK38" s="96"/>
      <c r="RXL38" s="96"/>
      <c r="RXM38" s="96"/>
      <c r="RXN38" s="96"/>
      <c r="RXO38" s="97"/>
      <c r="RXP38" s="96"/>
      <c r="RXQ38" s="96"/>
      <c r="RXR38" s="96"/>
      <c r="RXS38" s="96"/>
      <c r="RXT38" s="101"/>
      <c r="RXU38" s="96"/>
      <c r="RXV38" s="100"/>
      <c r="RXW38" s="102"/>
      <c r="RXX38" s="103"/>
      <c r="RXY38" s="96"/>
      <c r="RXZ38" s="96"/>
      <c r="RYA38" s="96"/>
      <c r="RYB38" s="97"/>
      <c r="RYC38" s="98"/>
      <c r="RYD38" s="104"/>
      <c r="RYE38" s="96"/>
      <c r="RYF38" s="99"/>
      <c r="RYG38" s="99"/>
      <c r="RYH38" s="99"/>
      <c r="RYI38" s="96"/>
      <c r="RYJ38" s="96"/>
      <c r="RYK38" s="96"/>
      <c r="RYL38" s="96"/>
      <c r="RYM38" s="97"/>
      <c r="RYN38" s="96"/>
      <c r="RYO38" s="96"/>
      <c r="RYP38" s="96"/>
      <c r="RYQ38" s="96"/>
      <c r="RYR38" s="101"/>
      <c r="RYS38" s="96"/>
      <c r="RYT38" s="100"/>
      <c r="RYU38" s="102"/>
      <c r="RYV38" s="103"/>
      <c r="RYW38" s="96"/>
      <c r="RYX38" s="96"/>
      <c r="RYY38" s="96"/>
      <c r="RYZ38" s="97"/>
      <c r="RZA38" s="98"/>
      <c r="RZB38" s="104"/>
      <c r="RZC38" s="96"/>
      <c r="RZD38" s="99"/>
      <c r="RZE38" s="99"/>
      <c r="RZF38" s="99"/>
      <c r="RZG38" s="96"/>
      <c r="RZH38" s="96"/>
      <c r="RZI38" s="96"/>
      <c r="RZJ38" s="96"/>
      <c r="RZK38" s="97"/>
      <c r="RZL38" s="96"/>
      <c r="RZM38" s="96"/>
      <c r="RZN38" s="96"/>
      <c r="RZO38" s="96"/>
      <c r="RZP38" s="101"/>
      <c r="RZQ38" s="96"/>
      <c r="RZR38" s="100"/>
      <c r="RZS38" s="102"/>
      <c r="RZT38" s="103"/>
      <c r="RZU38" s="96"/>
      <c r="RZV38" s="96"/>
      <c r="RZW38" s="96"/>
      <c r="RZX38" s="97"/>
      <c r="RZY38" s="98"/>
      <c r="RZZ38" s="104"/>
      <c r="SAA38" s="96"/>
      <c r="SAB38" s="99"/>
      <c r="SAC38" s="99"/>
      <c r="SAD38" s="99"/>
      <c r="SAE38" s="96"/>
      <c r="SAF38" s="96"/>
      <c r="SAG38" s="96"/>
      <c r="SAH38" s="96"/>
      <c r="SAI38" s="97"/>
      <c r="SAJ38" s="96"/>
      <c r="SAK38" s="96"/>
      <c r="SAL38" s="96"/>
      <c r="SAM38" s="96"/>
      <c r="SAN38" s="101"/>
      <c r="SAO38" s="96"/>
      <c r="SAP38" s="100"/>
      <c r="SAQ38" s="102"/>
      <c r="SAR38" s="103"/>
      <c r="SAS38" s="96"/>
      <c r="SAT38" s="96"/>
      <c r="SAU38" s="96"/>
      <c r="SAV38" s="97"/>
      <c r="SAW38" s="98"/>
      <c r="SAX38" s="104"/>
      <c r="SAY38" s="96"/>
      <c r="SAZ38" s="99"/>
      <c r="SBA38" s="99"/>
      <c r="SBB38" s="99"/>
      <c r="SBC38" s="96"/>
      <c r="SBD38" s="96"/>
      <c r="SBE38" s="96"/>
      <c r="SBF38" s="96"/>
      <c r="SBG38" s="97"/>
      <c r="SBH38" s="96"/>
      <c r="SBI38" s="96"/>
      <c r="SBJ38" s="96"/>
      <c r="SBK38" s="96"/>
      <c r="SBL38" s="101"/>
      <c r="SBM38" s="96"/>
      <c r="SBN38" s="100"/>
      <c r="SBO38" s="102"/>
      <c r="SBP38" s="103"/>
      <c r="SBQ38" s="96"/>
      <c r="SBR38" s="96"/>
      <c r="SBS38" s="96"/>
      <c r="SBT38" s="97"/>
      <c r="SBU38" s="98"/>
      <c r="SBV38" s="104"/>
      <c r="SBW38" s="96"/>
      <c r="SBX38" s="99"/>
      <c r="SBY38" s="99"/>
      <c r="SBZ38" s="99"/>
      <c r="SCA38" s="96"/>
      <c r="SCB38" s="96"/>
      <c r="SCC38" s="96"/>
      <c r="SCD38" s="96"/>
      <c r="SCE38" s="97"/>
      <c r="SCF38" s="96"/>
      <c r="SCG38" s="96"/>
      <c r="SCH38" s="96"/>
      <c r="SCI38" s="96"/>
      <c r="SCJ38" s="101"/>
      <c r="SCK38" s="96"/>
      <c r="SCL38" s="100"/>
      <c r="SCM38" s="102"/>
      <c r="SCN38" s="103"/>
      <c r="SCO38" s="96"/>
      <c r="SCP38" s="96"/>
      <c r="SCQ38" s="96"/>
      <c r="SCR38" s="97"/>
      <c r="SCS38" s="98"/>
      <c r="SCT38" s="104"/>
      <c r="SCU38" s="96"/>
      <c r="SCV38" s="99"/>
      <c r="SCW38" s="99"/>
      <c r="SCX38" s="99"/>
      <c r="SCY38" s="96"/>
      <c r="SCZ38" s="96"/>
      <c r="SDA38" s="96"/>
      <c r="SDB38" s="96"/>
      <c r="SDC38" s="97"/>
      <c r="SDD38" s="96"/>
      <c r="SDE38" s="96"/>
      <c r="SDF38" s="96"/>
      <c r="SDG38" s="96"/>
      <c r="SDH38" s="101"/>
      <c r="SDI38" s="96"/>
      <c r="SDJ38" s="100"/>
      <c r="SDK38" s="102"/>
      <c r="SDL38" s="103"/>
      <c r="SDM38" s="96"/>
      <c r="SDN38" s="96"/>
      <c r="SDO38" s="96"/>
      <c r="SDP38" s="97"/>
      <c r="SDQ38" s="98"/>
      <c r="SDR38" s="104"/>
      <c r="SDS38" s="96"/>
      <c r="SDT38" s="99"/>
      <c r="SDU38" s="99"/>
      <c r="SDV38" s="99"/>
      <c r="SDW38" s="96"/>
      <c r="SDX38" s="96"/>
      <c r="SDY38" s="96"/>
      <c r="SDZ38" s="96"/>
      <c r="SEA38" s="97"/>
      <c r="SEB38" s="96"/>
      <c r="SEC38" s="96"/>
      <c r="SED38" s="96"/>
      <c r="SEE38" s="96"/>
      <c r="SEF38" s="101"/>
      <c r="SEG38" s="96"/>
      <c r="SEH38" s="100"/>
      <c r="SEI38" s="102"/>
      <c r="SEJ38" s="103"/>
      <c r="SEK38" s="96"/>
      <c r="SEL38" s="96"/>
      <c r="SEM38" s="96"/>
      <c r="SEN38" s="97"/>
      <c r="SEO38" s="98"/>
      <c r="SEP38" s="104"/>
      <c r="SEQ38" s="96"/>
      <c r="SER38" s="99"/>
      <c r="SES38" s="99"/>
      <c r="SET38" s="99"/>
      <c r="SEU38" s="96"/>
      <c r="SEV38" s="96"/>
      <c r="SEW38" s="96"/>
      <c r="SEX38" s="96"/>
      <c r="SEY38" s="97"/>
      <c r="SEZ38" s="96"/>
      <c r="SFA38" s="96"/>
      <c r="SFB38" s="96"/>
      <c r="SFC38" s="96"/>
      <c r="SFD38" s="101"/>
      <c r="SFE38" s="96"/>
      <c r="SFF38" s="100"/>
      <c r="SFG38" s="102"/>
      <c r="SFH38" s="103"/>
      <c r="SFI38" s="96"/>
      <c r="SFJ38" s="96"/>
      <c r="SFK38" s="96"/>
      <c r="SFL38" s="97"/>
      <c r="SFM38" s="98"/>
      <c r="SFN38" s="104"/>
      <c r="SFO38" s="96"/>
      <c r="SFP38" s="99"/>
      <c r="SFQ38" s="99"/>
      <c r="SFR38" s="99"/>
      <c r="SFS38" s="96"/>
      <c r="SFT38" s="96"/>
      <c r="SFU38" s="96"/>
      <c r="SFV38" s="96"/>
      <c r="SFW38" s="97"/>
      <c r="SFX38" s="96"/>
      <c r="SFY38" s="96"/>
      <c r="SFZ38" s="96"/>
      <c r="SGA38" s="96"/>
      <c r="SGB38" s="101"/>
      <c r="SGC38" s="96"/>
      <c r="SGD38" s="100"/>
      <c r="SGE38" s="102"/>
      <c r="SGF38" s="103"/>
      <c r="SGG38" s="96"/>
      <c r="SGH38" s="96"/>
      <c r="SGI38" s="96"/>
      <c r="SGJ38" s="97"/>
      <c r="SGK38" s="98"/>
      <c r="SGL38" s="104"/>
      <c r="SGM38" s="96"/>
      <c r="SGN38" s="99"/>
      <c r="SGO38" s="99"/>
      <c r="SGP38" s="99"/>
      <c r="SGQ38" s="96"/>
      <c r="SGR38" s="96"/>
      <c r="SGS38" s="96"/>
      <c r="SGT38" s="96"/>
      <c r="SGU38" s="97"/>
      <c r="SGV38" s="96"/>
      <c r="SGW38" s="96"/>
      <c r="SGX38" s="96"/>
      <c r="SGY38" s="96"/>
      <c r="SGZ38" s="101"/>
      <c r="SHA38" s="96"/>
      <c r="SHB38" s="100"/>
      <c r="SHC38" s="102"/>
      <c r="SHD38" s="103"/>
      <c r="SHE38" s="96"/>
      <c r="SHF38" s="96"/>
      <c r="SHG38" s="96"/>
      <c r="SHH38" s="97"/>
      <c r="SHI38" s="98"/>
      <c r="SHJ38" s="104"/>
      <c r="SHK38" s="96"/>
      <c r="SHL38" s="99"/>
      <c r="SHM38" s="99"/>
      <c r="SHN38" s="99"/>
      <c r="SHO38" s="96"/>
      <c r="SHP38" s="96"/>
      <c r="SHQ38" s="96"/>
      <c r="SHR38" s="96"/>
      <c r="SHS38" s="97"/>
      <c r="SHT38" s="96"/>
      <c r="SHU38" s="96"/>
      <c r="SHV38" s="96"/>
      <c r="SHW38" s="96"/>
      <c r="SHX38" s="101"/>
      <c r="SHY38" s="96"/>
      <c r="SHZ38" s="100"/>
      <c r="SIA38" s="102"/>
      <c r="SIB38" s="103"/>
      <c r="SIC38" s="96"/>
      <c r="SID38" s="96"/>
      <c r="SIE38" s="96"/>
      <c r="SIF38" s="97"/>
      <c r="SIG38" s="98"/>
      <c r="SIH38" s="104"/>
      <c r="SII38" s="96"/>
      <c r="SIJ38" s="99"/>
      <c r="SIK38" s="99"/>
      <c r="SIL38" s="99"/>
      <c r="SIM38" s="96"/>
      <c r="SIN38" s="96"/>
      <c r="SIO38" s="96"/>
      <c r="SIP38" s="96"/>
      <c r="SIQ38" s="97"/>
      <c r="SIR38" s="96"/>
      <c r="SIS38" s="96"/>
      <c r="SIT38" s="96"/>
      <c r="SIU38" s="96"/>
      <c r="SIV38" s="101"/>
      <c r="SIW38" s="96"/>
      <c r="SIX38" s="100"/>
      <c r="SIY38" s="102"/>
      <c r="SIZ38" s="103"/>
      <c r="SJA38" s="96"/>
      <c r="SJB38" s="96"/>
      <c r="SJC38" s="96"/>
      <c r="SJD38" s="97"/>
      <c r="SJE38" s="98"/>
      <c r="SJF38" s="104"/>
      <c r="SJG38" s="96"/>
      <c r="SJH38" s="99"/>
      <c r="SJI38" s="99"/>
      <c r="SJJ38" s="99"/>
      <c r="SJK38" s="96"/>
      <c r="SJL38" s="96"/>
      <c r="SJM38" s="96"/>
      <c r="SJN38" s="96"/>
      <c r="SJO38" s="97"/>
      <c r="SJP38" s="96"/>
      <c r="SJQ38" s="96"/>
      <c r="SJR38" s="96"/>
      <c r="SJS38" s="96"/>
      <c r="SJT38" s="101"/>
      <c r="SJU38" s="96"/>
      <c r="SJV38" s="100"/>
      <c r="SJW38" s="102"/>
      <c r="SJX38" s="103"/>
      <c r="SJY38" s="96"/>
      <c r="SJZ38" s="96"/>
      <c r="SKA38" s="96"/>
      <c r="SKB38" s="97"/>
      <c r="SKC38" s="98"/>
      <c r="SKD38" s="104"/>
      <c r="SKE38" s="96"/>
      <c r="SKF38" s="99"/>
      <c r="SKG38" s="99"/>
      <c r="SKH38" s="99"/>
      <c r="SKI38" s="96"/>
      <c r="SKJ38" s="96"/>
      <c r="SKK38" s="96"/>
      <c r="SKL38" s="96"/>
      <c r="SKM38" s="97"/>
      <c r="SKN38" s="96"/>
      <c r="SKO38" s="96"/>
      <c r="SKP38" s="96"/>
      <c r="SKQ38" s="96"/>
      <c r="SKR38" s="101"/>
      <c r="SKS38" s="96"/>
      <c r="SKT38" s="100"/>
      <c r="SKU38" s="102"/>
      <c r="SKV38" s="103"/>
      <c r="SKW38" s="96"/>
      <c r="SKX38" s="96"/>
      <c r="SKY38" s="96"/>
      <c r="SKZ38" s="97"/>
      <c r="SLA38" s="98"/>
      <c r="SLB38" s="104"/>
      <c r="SLC38" s="96"/>
      <c r="SLD38" s="99"/>
      <c r="SLE38" s="99"/>
      <c r="SLF38" s="99"/>
      <c r="SLG38" s="96"/>
      <c r="SLH38" s="96"/>
      <c r="SLI38" s="96"/>
      <c r="SLJ38" s="96"/>
      <c r="SLK38" s="97"/>
      <c r="SLL38" s="96"/>
      <c r="SLM38" s="96"/>
      <c r="SLN38" s="96"/>
      <c r="SLO38" s="96"/>
      <c r="SLP38" s="101"/>
      <c r="SLQ38" s="96"/>
      <c r="SLR38" s="100"/>
      <c r="SLS38" s="102"/>
      <c r="SLT38" s="103"/>
      <c r="SLU38" s="96"/>
      <c r="SLV38" s="96"/>
      <c r="SLW38" s="96"/>
      <c r="SLX38" s="97"/>
      <c r="SLY38" s="98"/>
      <c r="SLZ38" s="104"/>
      <c r="SMA38" s="96"/>
      <c r="SMB38" s="99"/>
      <c r="SMC38" s="99"/>
      <c r="SMD38" s="99"/>
      <c r="SME38" s="96"/>
      <c r="SMF38" s="96"/>
      <c r="SMG38" s="96"/>
      <c r="SMH38" s="96"/>
      <c r="SMI38" s="97"/>
      <c r="SMJ38" s="96"/>
      <c r="SMK38" s="96"/>
      <c r="SML38" s="96"/>
      <c r="SMM38" s="96"/>
      <c r="SMN38" s="101"/>
      <c r="SMO38" s="96"/>
      <c r="SMP38" s="100"/>
      <c r="SMQ38" s="102"/>
      <c r="SMR38" s="103"/>
      <c r="SMS38" s="96"/>
      <c r="SMT38" s="96"/>
      <c r="SMU38" s="96"/>
      <c r="SMV38" s="97"/>
      <c r="SMW38" s="98"/>
      <c r="SMX38" s="104"/>
      <c r="SMY38" s="96"/>
      <c r="SMZ38" s="99"/>
      <c r="SNA38" s="99"/>
      <c r="SNB38" s="99"/>
      <c r="SNC38" s="96"/>
      <c r="SND38" s="96"/>
      <c r="SNE38" s="96"/>
      <c r="SNF38" s="96"/>
      <c r="SNG38" s="97"/>
      <c r="SNH38" s="96"/>
      <c r="SNI38" s="96"/>
      <c r="SNJ38" s="96"/>
      <c r="SNK38" s="96"/>
      <c r="SNL38" s="101"/>
      <c r="SNM38" s="96"/>
      <c r="SNN38" s="100"/>
      <c r="SNO38" s="102"/>
      <c r="SNP38" s="103"/>
      <c r="SNQ38" s="96"/>
      <c r="SNR38" s="96"/>
      <c r="SNS38" s="96"/>
      <c r="SNT38" s="97"/>
      <c r="SNU38" s="98"/>
      <c r="SNV38" s="104"/>
      <c r="SNW38" s="96"/>
      <c r="SNX38" s="99"/>
      <c r="SNY38" s="99"/>
      <c r="SNZ38" s="99"/>
      <c r="SOA38" s="96"/>
      <c r="SOB38" s="96"/>
      <c r="SOC38" s="96"/>
      <c r="SOD38" s="96"/>
      <c r="SOE38" s="97"/>
      <c r="SOF38" s="96"/>
      <c r="SOG38" s="96"/>
      <c r="SOH38" s="96"/>
      <c r="SOI38" s="96"/>
      <c r="SOJ38" s="101"/>
      <c r="SOK38" s="96"/>
      <c r="SOL38" s="100"/>
      <c r="SOM38" s="102"/>
      <c r="SON38" s="103"/>
      <c r="SOO38" s="96"/>
      <c r="SOP38" s="96"/>
      <c r="SOQ38" s="96"/>
      <c r="SOR38" s="97"/>
      <c r="SOS38" s="98"/>
      <c r="SOT38" s="104"/>
      <c r="SOU38" s="96"/>
      <c r="SOV38" s="99"/>
      <c r="SOW38" s="99"/>
      <c r="SOX38" s="99"/>
      <c r="SOY38" s="96"/>
      <c r="SOZ38" s="96"/>
      <c r="SPA38" s="96"/>
      <c r="SPB38" s="96"/>
      <c r="SPC38" s="97"/>
      <c r="SPD38" s="96"/>
      <c r="SPE38" s="96"/>
      <c r="SPF38" s="96"/>
      <c r="SPG38" s="96"/>
      <c r="SPH38" s="101"/>
      <c r="SPI38" s="96"/>
      <c r="SPJ38" s="100"/>
      <c r="SPK38" s="102"/>
      <c r="SPL38" s="103"/>
      <c r="SPM38" s="96"/>
      <c r="SPN38" s="96"/>
      <c r="SPO38" s="96"/>
      <c r="SPP38" s="97"/>
      <c r="SPQ38" s="98"/>
      <c r="SPR38" s="104"/>
      <c r="SPS38" s="96"/>
      <c r="SPT38" s="99"/>
      <c r="SPU38" s="99"/>
      <c r="SPV38" s="99"/>
      <c r="SPW38" s="96"/>
      <c r="SPX38" s="96"/>
      <c r="SPY38" s="96"/>
      <c r="SPZ38" s="96"/>
      <c r="SQA38" s="97"/>
      <c r="SQB38" s="96"/>
      <c r="SQC38" s="96"/>
      <c r="SQD38" s="96"/>
      <c r="SQE38" s="96"/>
      <c r="SQF38" s="101"/>
      <c r="SQG38" s="96"/>
      <c r="SQH38" s="100"/>
      <c r="SQI38" s="102"/>
      <c r="SQJ38" s="103"/>
      <c r="SQK38" s="96"/>
      <c r="SQL38" s="96"/>
      <c r="SQM38" s="96"/>
      <c r="SQN38" s="97"/>
      <c r="SQO38" s="98"/>
      <c r="SQP38" s="104"/>
      <c r="SQQ38" s="96"/>
      <c r="SQR38" s="99"/>
      <c r="SQS38" s="99"/>
      <c r="SQT38" s="99"/>
      <c r="SQU38" s="96"/>
      <c r="SQV38" s="96"/>
      <c r="SQW38" s="96"/>
      <c r="SQX38" s="96"/>
      <c r="SQY38" s="97"/>
      <c r="SQZ38" s="96"/>
      <c r="SRA38" s="96"/>
      <c r="SRB38" s="96"/>
      <c r="SRC38" s="96"/>
      <c r="SRD38" s="101"/>
      <c r="SRE38" s="96"/>
      <c r="SRF38" s="100"/>
      <c r="SRG38" s="102"/>
      <c r="SRH38" s="103"/>
      <c r="SRI38" s="96"/>
      <c r="SRJ38" s="96"/>
      <c r="SRK38" s="96"/>
      <c r="SRL38" s="97"/>
      <c r="SRM38" s="98"/>
      <c r="SRN38" s="104"/>
      <c r="SRO38" s="96"/>
      <c r="SRP38" s="99"/>
      <c r="SRQ38" s="99"/>
      <c r="SRR38" s="99"/>
      <c r="SRS38" s="96"/>
      <c r="SRT38" s="96"/>
      <c r="SRU38" s="96"/>
      <c r="SRV38" s="96"/>
      <c r="SRW38" s="97"/>
      <c r="SRX38" s="96"/>
      <c r="SRY38" s="96"/>
      <c r="SRZ38" s="96"/>
      <c r="SSA38" s="96"/>
      <c r="SSB38" s="101"/>
      <c r="SSC38" s="96"/>
      <c r="SSD38" s="100"/>
      <c r="SSE38" s="102"/>
      <c r="SSF38" s="103"/>
      <c r="SSG38" s="96"/>
      <c r="SSH38" s="96"/>
      <c r="SSI38" s="96"/>
      <c r="SSJ38" s="97"/>
      <c r="SSK38" s="98"/>
      <c r="SSL38" s="104"/>
      <c r="SSM38" s="96"/>
      <c r="SSN38" s="99"/>
      <c r="SSO38" s="99"/>
      <c r="SSP38" s="99"/>
      <c r="SSQ38" s="96"/>
      <c r="SSR38" s="96"/>
      <c r="SSS38" s="96"/>
      <c r="SST38" s="96"/>
      <c r="SSU38" s="97"/>
      <c r="SSV38" s="96"/>
      <c r="SSW38" s="96"/>
      <c r="SSX38" s="96"/>
      <c r="SSY38" s="96"/>
      <c r="SSZ38" s="101"/>
      <c r="STA38" s="96"/>
      <c r="STB38" s="100"/>
      <c r="STC38" s="102"/>
      <c r="STD38" s="103"/>
      <c r="STE38" s="96"/>
      <c r="STF38" s="96"/>
      <c r="STG38" s="96"/>
      <c r="STH38" s="97"/>
      <c r="STI38" s="98"/>
      <c r="STJ38" s="104"/>
      <c r="STK38" s="96"/>
      <c r="STL38" s="99"/>
      <c r="STM38" s="99"/>
      <c r="STN38" s="99"/>
      <c r="STO38" s="96"/>
      <c r="STP38" s="96"/>
      <c r="STQ38" s="96"/>
      <c r="STR38" s="96"/>
      <c r="STS38" s="97"/>
      <c r="STT38" s="96"/>
      <c r="STU38" s="96"/>
      <c r="STV38" s="96"/>
      <c r="STW38" s="96"/>
      <c r="STX38" s="101"/>
      <c r="STY38" s="96"/>
      <c r="STZ38" s="100"/>
      <c r="SUA38" s="102"/>
      <c r="SUB38" s="103"/>
      <c r="SUC38" s="96"/>
      <c r="SUD38" s="96"/>
      <c r="SUE38" s="96"/>
      <c r="SUF38" s="97"/>
      <c r="SUG38" s="98"/>
      <c r="SUH38" s="104"/>
      <c r="SUI38" s="96"/>
      <c r="SUJ38" s="99"/>
      <c r="SUK38" s="99"/>
      <c r="SUL38" s="99"/>
      <c r="SUM38" s="96"/>
      <c r="SUN38" s="96"/>
      <c r="SUO38" s="96"/>
      <c r="SUP38" s="96"/>
      <c r="SUQ38" s="97"/>
      <c r="SUR38" s="96"/>
      <c r="SUS38" s="96"/>
      <c r="SUT38" s="96"/>
      <c r="SUU38" s="96"/>
      <c r="SUV38" s="101"/>
      <c r="SUW38" s="96"/>
      <c r="SUX38" s="100"/>
      <c r="SUY38" s="102"/>
      <c r="SUZ38" s="103"/>
      <c r="SVA38" s="96"/>
      <c r="SVB38" s="96"/>
      <c r="SVC38" s="96"/>
      <c r="SVD38" s="97"/>
      <c r="SVE38" s="98"/>
      <c r="SVF38" s="104"/>
      <c r="SVG38" s="96"/>
      <c r="SVH38" s="99"/>
      <c r="SVI38" s="99"/>
      <c r="SVJ38" s="99"/>
      <c r="SVK38" s="96"/>
      <c r="SVL38" s="96"/>
      <c r="SVM38" s="96"/>
      <c r="SVN38" s="96"/>
      <c r="SVO38" s="97"/>
      <c r="SVP38" s="96"/>
      <c r="SVQ38" s="96"/>
      <c r="SVR38" s="96"/>
      <c r="SVS38" s="96"/>
      <c r="SVT38" s="101"/>
      <c r="SVU38" s="96"/>
      <c r="SVV38" s="100"/>
      <c r="SVW38" s="102"/>
      <c r="SVX38" s="103"/>
      <c r="SVY38" s="96"/>
      <c r="SVZ38" s="96"/>
      <c r="SWA38" s="96"/>
      <c r="SWB38" s="97"/>
      <c r="SWC38" s="98"/>
      <c r="SWD38" s="104"/>
      <c r="SWE38" s="96"/>
      <c r="SWF38" s="99"/>
      <c r="SWG38" s="99"/>
      <c r="SWH38" s="99"/>
      <c r="SWI38" s="96"/>
      <c r="SWJ38" s="96"/>
      <c r="SWK38" s="96"/>
      <c r="SWL38" s="96"/>
      <c r="SWM38" s="97"/>
      <c r="SWN38" s="96"/>
      <c r="SWO38" s="96"/>
      <c r="SWP38" s="96"/>
      <c r="SWQ38" s="96"/>
      <c r="SWR38" s="101"/>
      <c r="SWS38" s="96"/>
      <c r="SWT38" s="100"/>
      <c r="SWU38" s="102"/>
      <c r="SWV38" s="103"/>
      <c r="SWW38" s="96"/>
      <c r="SWX38" s="96"/>
      <c r="SWY38" s="96"/>
      <c r="SWZ38" s="97"/>
      <c r="SXA38" s="98"/>
      <c r="SXB38" s="104"/>
      <c r="SXC38" s="96"/>
      <c r="SXD38" s="99"/>
      <c r="SXE38" s="99"/>
      <c r="SXF38" s="99"/>
      <c r="SXG38" s="96"/>
      <c r="SXH38" s="96"/>
      <c r="SXI38" s="96"/>
      <c r="SXJ38" s="96"/>
      <c r="SXK38" s="97"/>
      <c r="SXL38" s="96"/>
      <c r="SXM38" s="96"/>
      <c r="SXN38" s="96"/>
      <c r="SXO38" s="96"/>
      <c r="SXP38" s="101"/>
      <c r="SXQ38" s="96"/>
      <c r="SXR38" s="100"/>
      <c r="SXS38" s="102"/>
      <c r="SXT38" s="103"/>
      <c r="SXU38" s="96"/>
      <c r="SXV38" s="96"/>
      <c r="SXW38" s="96"/>
      <c r="SXX38" s="97"/>
      <c r="SXY38" s="98"/>
      <c r="SXZ38" s="104"/>
      <c r="SYA38" s="96"/>
      <c r="SYB38" s="99"/>
      <c r="SYC38" s="99"/>
      <c r="SYD38" s="99"/>
      <c r="SYE38" s="96"/>
      <c r="SYF38" s="96"/>
      <c r="SYG38" s="96"/>
      <c r="SYH38" s="96"/>
      <c r="SYI38" s="97"/>
      <c r="SYJ38" s="96"/>
      <c r="SYK38" s="96"/>
      <c r="SYL38" s="96"/>
      <c r="SYM38" s="96"/>
      <c r="SYN38" s="101"/>
      <c r="SYO38" s="96"/>
      <c r="SYP38" s="100"/>
      <c r="SYQ38" s="102"/>
      <c r="SYR38" s="103"/>
      <c r="SYS38" s="96"/>
      <c r="SYT38" s="96"/>
      <c r="SYU38" s="96"/>
      <c r="SYV38" s="97"/>
      <c r="SYW38" s="98"/>
      <c r="SYX38" s="104"/>
      <c r="SYY38" s="96"/>
      <c r="SYZ38" s="99"/>
      <c r="SZA38" s="99"/>
      <c r="SZB38" s="99"/>
      <c r="SZC38" s="96"/>
      <c r="SZD38" s="96"/>
      <c r="SZE38" s="96"/>
      <c r="SZF38" s="96"/>
      <c r="SZG38" s="97"/>
      <c r="SZH38" s="96"/>
      <c r="SZI38" s="96"/>
      <c r="SZJ38" s="96"/>
      <c r="SZK38" s="96"/>
      <c r="SZL38" s="101"/>
      <c r="SZM38" s="96"/>
      <c r="SZN38" s="100"/>
      <c r="SZO38" s="102"/>
      <c r="SZP38" s="103"/>
      <c r="SZQ38" s="96"/>
      <c r="SZR38" s="96"/>
      <c r="SZS38" s="96"/>
      <c r="SZT38" s="97"/>
      <c r="SZU38" s="98"/>
      <c r="SZV38" s="104"/>
      <c r="SZW38" s="96"/>
      <c r="SZX38" s="99"/>
      <c r="SZY38" s="99"/>
      <c r="SZZ38" s="99"/>
      <c r="TAA38" s="96"/>
      <c r="TAB38" s="96"/>
      <c r="TAC38" s="96"/>
      <c r="TAD38" s="96"/>
      <c r="TAE38" s="97"/>
      <c r="TAF38" s="96"/>
      <c r="TAG38" s="96"/>
      <c r="TAH38" s="96"/>
      <c r="TAI38" s="96"/>
      <c r="TAJ38" s="101"/>
      <c r="TAK38" s="96"/>
      <c r="TAL38" s="100"/>
      <c r="TAM38" s="102"/>
      <c r="TAN38" s="103"/>
      <c r="TAO38" s="96"/>
      <c r="TAP38" s="96"/>
      <c r="TAQ38" s="96"/>
      <c r="TAR38" s="97"/>
      <c r="TAS38" s="98"/>
      <c r="TAT38" s="104"/>
      <c r="TAU38" s="96"/>
      <c r="TAV38" s="99"/>
      <c r="TAW38" s="99"/>
      <c r="TAX38" s="99"/>
      <c r="TAY38" s="96"/>
      <c r="TAZ38" s="96"/>
      <c r="TBA38" s="96"/>
      <c r="TBB38" s="96"/>
      <c r="TBC38" s="97"/>
      <c r="TBD38" s="96"/>
      <c r="TBE38" s="96"/>
      <c r="TBF38" s="96"/>
      <c r="TBG38" s="96"/>
      <c r="TBH38" s="101"/>
      <c r="TBI38" s="96"/>
      <c r="TBJ38" s="100"/>
      <c r="TBK38" s="102"/>
      <c r="TBL38" s="103"/>
      <c r="TBM38" s="96"/>
      <c r="TBN38" s="96"/>
      <c r="TBO38" s="96"/>
      <c r="TBP38" s="97"/>
      <c r="TBQ38" s="98"/>
      <c r="TBR38" s="104"/>
      <c r="TBS38" s="96"/>
      <c r="TBT38" s="99"/>
      <c r="TBU38" s="99"/>
      <c r="TBV38" s="99"/>
      <c r="TBW38" s="96"/>
      <c r="TBX38" s="96"/>
      <c r="TBY38" s="96"/>
      <c r="TBZ38" s="96"/>
      <c r="TCA38" s="97"/>
      <c r="TCB38" s="96"/>
      <c r="TCC38" s="96"/>
      <c r="TCD38" s="96"/>
      <c r="TCE38" s="96"/>
      <c r="TCF38" s="101"/>
      <c r="TCG38" s="96"/>
      <c r="TCH38" s="100"/>
      <c r="TCI38" s="102"/>
      <c r="TCJ38" s="103"/>
      <c r="TCK38" s="96"/>
      <c r="TCL38" s="96"/>
      <c r="TCM38" s="96"/>
      <c r="TCN38" s="97"/>
      <c r="TCO38" s="98"/>
      <c r="TCP38" s="104"/>
      <c r="TCQ38" s="96"/>
      <c r="TCR38" s="99"/>
      <c r="TCS38" s="99"/>
      <c r="TCT38" s="99"/>
      <c r="TCU38" s="96"/>
      <c r="TCV38" s="96"/>
      <c r="TCW38" s="96"/>
      <c r="TCX38" s="96"/>
      <c r="TCY38" s="97"/>
      <c r="TCZ38" s="96"/>
      <c r="TDA38" s="96"/>
      <c r="TDB38" s="96"/>
      <c r="TDC38" s="96"/>
      <c r="TDD38" s="101"/>
      <c r="TDE38" s="96"/>
      <c r="TDF38" s="100"/>
      <c r="TDG38" s="102"/>
      <c r="TDH38" s="103"/>
      <c r="TDI38" s="96"/>
      <c r="TDJ38" s="96"/>
      <c r="TDK38" s="96"/>
      <c r="TDL38" s="97"/>
      <c r="TDM38" s="98"/>
      <c r="TDN38" s="104"/>
      <c r="TDO38" s="96"/>
      <c r="TDP38" s="99"/>
      <c r="TDQ38" s="99"/>
      <c r="TDR38" s="99"/>
      <c r="TDS38" s="96"/>
      <c r="TDT38" s="96"/>
      <c r="TDU38" s="96"/>
      <c r="TDV38" s="96"/>
      <c r="TDW38" s="97"/>
      <c r="TDX38" s="96"/>
      <c r="TDY38" s="96"/>
      <c r="TDZ38" s="96"/>
      <c r="TEA38" s="96"/>
      <c r="TEB38" s="101"/>
      <c r="TEC38" s="96"/>
      <c r="TED38" s="100"/>
      <c r="TEE38" s="102"/>
      <c r="TEF38" s="103"/>
      <c r="TEG38" s="96"/>
      <c r="TEH38" s="96"/>
      <c r="TEI38" s="96"/>
      <c r="TEJ38" s="97"/>
      <c r="TEK38" s="98"/>
      <c r="TEL38" s="104"/>
      <c r="TEM38" s="96"/>
      <c r="TEN38" s="99"/>
      <c r="TEO38" s="99"/>
      <c r="TEP38" s="99"/>
      <c r="TEQ38" s="96"/>
      <c r="TER38" s="96"/>
      <c r="TES38" s="96"/>
      <c r="TET38" s="96"/>
      <c r="TEU38" s="97"/>
      <c r="TEV38" s="96"/>
      <c r="TEW38" s="96"/>
      <c r="TEX38" s="96"/>
      <c r="TEY38" s="96"/>
      <c r="TEZ38" s="101"/>
      <c r="TFA38" s="96"/>
      <c r="TFB38" s="100"/>
      <c r="TFC38" s="102"/>
      <c r="TFD38" s="103"/>
      <c r="TFE38" s="96"/>
      <c r="TFF38" s="96"/>
      <c r="TFG38" s="96"/>
      <c r="TFH38" s="97"/>
      <c r="TFI38" s="98"/>
      <c r="TFJ38" s="104"/>
      <c r="TFK38" s="96"/>
      <c r="TFL38" s="99"/>
      <c r="TFM38" s="99"/>
      <c r="TFN38" s="99"/>
      <c r="TFO38" s="96"/>
      <c r="TFP38" s="96"/>
      <c r="TFQ38" s="96"/>
      <c r="TFR38" s="96"/>
      <c r="TFS38" s="97"/>
      <c r="TFT38" s="96"/>
      <c r="TFU38" s="96"/>
      <c r="TFV38" s="96"/>
      <c r="TFW38" s="96"/>
      <c r="TFX38" s="101"/>
      <c r="TFY38" s="96"/>
      <c r="TFZ38" s="100"/>
      <c r="TGA38" s="102"/>
      <c r="TGB38" s="103"/>
      <c r="TGC38" s="96"/>
      <c r="TGD38" s="96"/>
      <c r="TGE38" s="96"/>
      <c r="TGF38" s="97"/>
      <c r="TGG38" s="98"/>
      <c r="TGH38" s="104"/>
      <c r="TGI38" s="96"/>
      <c r="TGJ38" s="99"/>
      <c r="TGK38" s="99"/>
      <c r="TGL38" s="99"/>
      <c r="TGM38" s="96"/>
      <c r="TGN38" s="96"/>
      <c r="TGO38" s="96"/>
      <c r="TGP38" s="96"/>
      <c r="TGQ38" s="97"/>
      <c r="TGR38" s="96"/>
      <c r="TGS38" s="96"/>
      <c r="TGT38" s="96"/>
      <c r="TGU38" s="96"/>
      <c r="TGV38" s="101"/>
      <c r="TGW38" s="96"/>
      <c r="TGX38" s="100"/>
      <c r="TGY38" s="102"/>
      <c r="TGZ38" s="103"/>
      <c r="THA38" s="96"/>
      <c r="THB38" s="96"/>
      <c r="THC38" s="96"/>
      <c r="THD38" s="97"/>
      <c r="THE38" s="98"/>
      <c r="THF38" s="104"/>
      <c r="THG38" s="96"/>
      <c r="THH38" s="99"/>
      <c r="THI38" s="99"/>
      <c r="THJ38" s="99"/>
      <c r="THK38" s="96"/>
      <c r="THL38" s="96"/>
      <c r="THM38" s="96"/>
      <c r="THN38" s="96"/>
      <c r="THO38" s="97"/>
      <c r="THP38" s="96"/>
      <c r="THQ38" s="96"/>
      <c r="THR38" s="96"/>
      <c r="THS38" s="96"/>
      <c r="THT38" s="101"/>
      <c r="THU38" s="96"/>
      <c r="THV38" s="100"/>
      <c r="THW38" s="102"/>
      <c r="THX38" s="103"/>
      <c r="THY38" s="96"/>
      <c r="THZ38" s="96"/>
      <c r="TIA38" s="96"/>
      <c r="TIB38" s="97"/>
      <c r="TIC38" s="98"/>
      <c r="TID38" s="104"/>
      <c r="TIE38" s="96"/>
      <c r="TIF38" s="99"/>
      <c r="TIG38" s="99"/>
      <c r="TIH38" s="99"/>
      <c r="TII38" s="96"/>
      <c r="TIJ38" s="96"/>
      <c r="TIK38" s="96"/>
      <c r="TIL38" s="96"/>
      <c r="TIM38" s="97"/>
      <c r="TIN38" s="96"/>
      <c r="TIO38" s="96"/>
      <c r="TIP38" s="96"/>
      <c r="TIQ38" s="96"/>
      <c r="TIR38" s="101"/>
      <c r="TIS38" s="96"/>
      <c r="TIT38" s="100"/>
      <c r="TIU38" s="102"/>
      <c r="TIV38" s="103"/>
      <c r="TIW38" s="96"/>
      <c r="TIX38" s="96"/>
      <c r="TIY38" s="96"/>
      <c r="TIZ38" s="97"/>
      <c r="TJA38" s="98"/>
      <c r="TJB38" s="104"/>
      <c r="TJC38" s="96"/>
      <c r="TJD38" s="99"/>
      <c r="TJE38" s="99"/>
      <c r="TJF38" s="99"/>
      <c r="TJG38" s="96"/>
      <c r="TJH38" s="96"/>
      <c r="TJI38" s="96"/>
      <c r="TJJ38" s="96"/>
      <c r="TJK38" s="97"/>
      <c r="TJL38" s="96"/>
      <c r="TJM38" s="96"/>
      <c r="TJN38" s="96"/>
      <c r="TJO38" s="96"/>
      <c r="TJP38" s="101"/>
      <c r="TJQ38" s="96"/>
      <c r="TJR38" s="100"/>
      <c r="TJS38" s="102"/>
      <c r="TJT38" s="103"/>
      <c r="TJU38" s="96"/>
      <c r="TJV38" s="96"/>
      <c r="TJW38" s="96"/>
      <c r="TJX38" s="97"/>
      <c r="TJY38" s="98"/>
      <c r="TJZ38" s="104"/>
      <c r="TKA38" s="96"/>
      <c r="TKB38" s="99"/>
      <c r="TKC38" s="99"/>
      <c r="TKD38" s="99"/>
      <c r="TKE38" s="96"/>
      <c r="TKF38" s="96"/>
      <c r="TKG38" s="96"/>
      <c r="TKH38" s="96"/>
      <c r="TKI38" s="97"/>
      <c r="TKJ38" s="96"/>
      <c r="TKK38" s="96"/>
      <c r="TKL38" s="96"/>
      <c r="TKM38" s="96"/>
      <c r="TKN38" s="101"/>
      <c r="TKO38" s="96"/>
      <c r="TKP38" s="100"/>
      <c r="TKQ38" s="102"/>
      <c r="TKR38" s="103"/>
      <c r="TKS38" s="96"/>
      <c r="TKT38" s="96"/>
      <c r="TKU38" s="96"/>
      <c r="TKV38" s="97"/>
      <c r="TKW38" s="98"/>
      <c r="TKX38" s="104"/>
      <c r="TKY38" s="96"/>
      <c r="TKZ38" s="99"/>
      <c r="TLA38" s="99"/>
      <c r="TLB38" s="99"/>
      <c r="TLC38" s="96"/>
      <c r="TLD38" s="96"/>
      <c r="TLE38" s="96"/>
      <c r="TLF38" s="96"/>
      <c r="TLG38" s="97"/>
      <c r="TLH38" s="96"/>
      <c r="TLI38" s="96"/>
      <c r="TLJ38" s="96"/>
      <c r="TLK38" s="96"/>
      <c r="TLL38" s="101"/>
      <c r="TLM38" s="96"/>
      <c r="TLN38" s="100"/>
      <c r="TLO38" s="102"/>
      <c r="TLP38" s="103"/>
      <c r="TLQ38" s="96"/>
      <c r="TLR38" s="96"/>
      <c r="TLS38" s="96"/>
      <c r="TLT38" s="97"/>
      <c r="TLU38" s="98"/>
      <c r="TLV38" s="104"/>
      <c r="TLW38" s="96"/>
      <c r="TLX38" s="99"/>
      <c r="TLY38" s="99"/>
      <c r="TLZ38" s="99"/>
      <c r="TMA38" s="96"/>
      <c r="TMB38" s="96"/>
      <c r="TMC38" s="96"/>
      <c r="TMD38" s="96"/>
      <c r="TME38" s="97"/>
      <c r="TMF38" s="96"/>
      <c r="TMG38" s="96"/>
      <c r="TMH38" s="96"/>
      <c r="TMI38" s="96"/>
      <c r="TMJ38" s="101"/>
      <c r="TMK38" s="96"/>
      <c r="TML38" s="100"/>
      <c r="TMM38" s="102"/>
      <c r="TMN38" s="103"/>
      <c r="TMO38" s="96"/>
      <c r="TMP38" s="96"/>
      <c r="TMQ38" s="96"/>
      <c r="TMR38" s="97"/>
      <c r="TMS38" s="98"/>
      <c r="TMT38" s="104"/>
      <c r="TMU38" s="96"/>
      <c r="TMV38" s="99"/>
      <c r="TMW38" s="99"/>
      <c r="TMX38" s="99"/>
      <c r="TMY38" s="96"/>
      <c r="TMZ38" s="96"/>
      <c r="TNA38" s="96"/>
      <c r="TNB38" s="96"/>
      <c r="TNC38" s="97"/>
      <c r="TND38" s="96"/>
      <c r="TNE38" s="96"/>
      <c r="TNF38" s="96"/>
      <c r="TNG38" s="96"/>
      <c r="TNH38" s="101"/>
      <c r="TNI38" s="96"/>
      <c r="TNJ38" s="100"/>
      <c r="TNK38" s="102"/>
      <c r="TNL38" s="103"/>
      <c r="TNM38" s="96"/>
      <c r="TNN38" s="96"/>
      <c r="TNO38" s="96"/>
      <c r="TNP38" s="97"/>
      <c r="TNQ38" s="98"/>
      <c r="TNR38" s="104"/>
      <c r="TNS38" s="96"/>
      <c r="TNT38" s="99"/>
      <c r="TNU38" s="99"/>
      <c r="TNV38" s="99"/>
      <c r="TNW38" s="96"/>
      <c r="TNX38" s="96"/>
      <c r="TNY38" s="96"/>
      <c r="TNZ38" s="96"/>
      <c r="TOA38" s="97"/>
      <c r="TOB38" s="96"/>
      <c r="TOC38" s="96"/>
      <c r="TOD38" s="96"/>
      <c r="TOE38" s="96"/>
      <c r="TOF38" s="101"/>
      <c r="TOG38" s="96"/>
      <c r="TOH38" s="100"/>
      <c r="TOI38" s="102"/>
      <c r="TOJ38" s="103"/>
      <c r="TOK38" s="96"/>
      <c r="TOL38" s="96"/>
      <c r="TOM38" s="96"/>
      <c r="TON38" s="97"/>
      <c r="TOO38" s="98"/>
      <c r="TOP38" s="104"/>
      <c r="TOQ38" s="96"/>
      <c r="TOR38" s="99"/>
      <c r="TOS38" s="99"/>
      <c r="TOT38" s="99"/>
      <c r="TOU38" s="96"/>
      <c r="TOV38" s="96"/>
      <c r="TOW38" s="96"/>
      <c r="TOX38" s="96"/>
      <c r="TOY38" s="97"/>
      <c r="TOZ38" s="96"/>
      <c r="TPA38" s="96"/>
      <c r="TPB38" s="96"/>
      <c r="TPC38" s="96"/>
      <c r="TPD38" s="101"/>
      <c r="TPE38" s="96"/>
      <c r="TPF38" s="100"/>
      <c r="TPG38" s="102"/>
      <c r="TPH38" s="103"/>
      <c r="TPI38" s="96"/>
      <c r="TPJ38" s="96"/>
      <c r="TPK38" s="96"/>
      <c r="TPL38" s="97"/>
      <c r="TPM38" s="98"/>
      <c r="TPN38" s="104"/>
      <c r="TPO38" s="96"/>
      <c r="TPP38" s="99"/>
      <c r="TPQ38" s="99"/>
      <c r="TPR38" s="99"/>
      <c r="TPS38" s="96"/>
      <c r="TPT38" s="96"/>
      <c r="TPU38" s="96"/>
      <c r="TPV38" s="96"/>
      <c r="TPW38" s="97"/>
      <c r="TPX38" s="96"/>
      <c r="TPY38" s="96"/>
      <c r="TPZ38" s="96"/>
      <c r="TQA38" s="96"/>
      <c r="TQB38" s="101"/>
      <c r="TQC38" s="96"/>
      <c r="TQD38" s="100"/>
      <c r="TQE38" s="102"/>
      <c r="TQF38" s="103"/>
      <c r="TQG38" s="96"/>
      <c r="TQH38" s="96"/>
      <c r="TQI38" s="96"/>
      <c r="TQJ38" s="97"/>
      <c r="TQK38" s="98"/>
      <c r="TQL38" s="104"/>
      <c r="TQM38" s="96"/>
      <c r="TQN38" s="99"/>
      <c r="TQO38" s="99"/>
      <c r="TQP38" s="99"/>
      <c r="TQQ38" s="96"/>
      <c r="TQR38" s="96"/>
      <c r="TQS38" s="96"/>
      <c r="TQT38" s="96"/>
      <c r="TQU38" s="97"/>
      <c r="TQV38" s="96"/>
      <c r="TQW38" s="96"/>
      <c r="TQX38" s="96"/>
      <c r="TQY38" s="96"/>
      <c r="TQZ38" s="101"/>
      <c r="TRA38" s="96"/>
      <c r="TRB38" s="100"/>
      <c r="TRC38" s="102"/>
      <c r="TRD38" s="103"/>
      <c r="TRE38" s="96"/>
      <c r="TRF38" s="96"/>
      <c r="TRG38" s="96"/>
      <c r="TRH38" s="97"/>
      <c r="TRI38" s="98"/>
      <c r="TRJ38" s="104"/>
      <c r="TRK38" s="96"/>
      <c r="TRL38" s="99"/>
      <c r="TRM38" s="99"/>
      <c r="TRN38" s="99"/>
      <c r="TRO38" s="96"/>
      <c r="TRP38" s="96"/>
      <c r="TRQ38" s="96"/>
      <c r="TRR38" s="96"/>
      <c r="TRS38" s="97"/>
      <c r="TRT38" s="96"/>
      <c r="TRU38" s="96"/>
      <c r="TRV38" s="96"/>
      <c r="TRW38" s="96"/>
      <c r="TRX38" s="101"/>
      <c r="TRY38" s="96"/>
      <c r="TRZ38" s="100"/>
      <c r="TSA38" s="102"/>
      <c r="TSB38" s="103"/>
      <c r="TSC38" s="96"/>
      <c r="TSD38" s="96"/>
      <c r="TSE38" s="96"/>
      <c r="TSF38" s="97"/>
      <c r="TSG38" s="98"/>
      <c r="TSH38" s="104"/>
      <c r="TSI38" s="96"/>
      <c r="TSJ38" s="99"/>
      <c r="TSK38" s="99"/>
      <c r="TSL38" s="99"/>
      <c r="TSM38" s="96"/>
      <c r="TSN38" s="96"/>
      <c r="TSO38" s="96"/>
      <c r="TSP38" s="96"/>
      <c r="TSQ38" s="97"/>
      <c r="TSR38" s="96"/>
      <c r="TSS38" s="96"/>
      <c r="TST38" s="96"/>
      <c r="TSU38" s="96"/>
      <c r="TSV38" s="101"/>
      <c r="TSW38" s="96"/>
      <c r="TSX38" s="100"/>
      <c r="TSY38" s="102"/>
      <c r="TSZ38" s="103"/>
      <c r="TTA38" s="96"/>
      <c r="TTB38" s="96"/>
      <c r="TTC38" s="96"/>
      <c r="TTD38" s="97"/>
      <c r="TTE38" s="98"/>
      <c r="TTF38" s="104"/>
      <c r="TTG38" s="96"/>
      <c r="TTH38" s="99"/>
      <c r="TTI38" s="99"/>
      <c r="TTJ38" s="99"/>
      <c r="TTK38" s="96"/>
      <c r="TTL38" s="96"/>
      <c r="TTM38" s="96"/>
      <c r="TTN38" s="96"/>
      <c r="TTO38" s="97"/>
      <c r="TTP38" s="96"/>
      <c r="TTQ38" s="96"/>
      <c r="TTR38" s="96"/>
      <c r="TTS38" s="96"/>
      <c r="TTT38" s="101"/>
      <c r="TTU38" s="96"/>
      <c r="TTV38" s="100"/>
      <c r="TTW38" s="102"/>
      <c r="TTX38" s="103"/>
      <c r="TTY38" s="96"/>
      <c r="TTZ38" s="96"/>
      <c r="TUA38" s="96"/>
      <c r="TUB38" s="97"/>
      <c r="TUC38" s="98"/>
      <c r="TUD38" s="104"/>
      <c r="TUE38" s="96"/>
      <c r="TUF38" s="99"/>
      <c r="TUG38" s="99"/>
      <c r="TUH38" s="99"/>
      <c r="TUI38" s="96"/>
      <c r="TUJ38" s="96"/>
      <c r="TUK38" s="96"/>
      <c r="TUL38" s="96"/>
      <c r="TUM38" s="97"/>
      <c r="TUN38" s="96"/>
      <c r="TUO38" s="96"/>
      <c r="TUP38" s="96"/>
      <c r="TUQ38" s="96"/>
      <c r="TUR38" s="101"/>
      <c r="TUS38" s="96"/>
      <c r="TUT38" s="100"/>
      <c r="TUU38" s="102"/>
      <c r="TUV38" s="103"/>
      <c r="TUW38" s="96"/>
      <c r="TUX38" s="96"/>
      <c r="TUY38" s="96"/>
      <c r="TUZ38" s="97"/>
      <c r="TVA38" s="98"/>
      <c r="TVB38" s="104"/>
      <c r="TVC38" s="96"/>
      <c r="TVD38" s="99"/>
      <c r="TVE38" s="99"/>
      <c r="TVF38" s="99"/>
      <c r="TVG38" s="96"/>
      <c r="TVH38" s="96"/>
      <c r="TVI38" s="96"/>
      <c r="TVJ38" s="96"/>
      <c r="TVK38" s="97"/>
      <c r="TVL38" s="96"/>
      <c r="TVM38" s="96"/>
      <c r="TVN38" s="96"/>
      <c r="TVO38" s="96"/>
      <c r="TVP38" s="101"/>
      <c r="TVQ38" s="96"/>
      <c r="TVR38" s="100"/>
      <c r="TVS38" s="102"/>
      <c r="TVT38" s="103"/>
      <c r="TVU38" s="96"/>
      <c r="TVV38" s="96"/>
      <c r="TVW38" s="96"/>
      <c r="TVX38" s="97"/>
      <c r="TVY38" s="98"/>
      <c r="TVZ38" s="104"/>
      <c r="TWA38" s="96"/>
      <c r="TWB38" s="99"/>
      <c r="TWC38" s="99"/>
      <c r="TWD38" s="99"/>
      <c r="TWE38" s="96"/>
      <c r="TWF38" s="96"/>
      <c r="TWG38" s="96"/>
      <c r="TWH38" s="96"/>
      <c r="TWI38" s="97"/>
      <c r="TWJ38" s="96"/>
      <c r="TWK38" s="96"/>
      <c r="TWL38" s="96"/>
      <c r="TWM38" s="96"/>
      <c r="TWN38" s="101"/>
      <c r="TWO38" s="96"/>
      <c r="TWP38" s="100"/>
      <c r="TWQ38" s="102"/>
      <c r="TWR38" s="103"/>
      <c r="TWS38" s="96"/>
      <c r="TWT38" s="96"/>
      <c r="TWU38" s="96"/>
      <c r="TWV38" s="97"/>
      <c r="TWW38" s="98"/>
      <c r="TWX38" s="104"/>
      <c r="TWY38" s="96"/>
      <c r="TWZ38" s="99"/>
      <c r="TXA38" s="99"/>
      <c r="TXB38" s="99"/>
      <c r="TXC38" s="96"/>
      <c r="TXD38" s="96"/>
      <c r="TXE38" s="96"/>
      <c r="TXF38" s="96"/>
      <c r="TXG38" s="97"/>
      <c r="TXH38" s="96"/>
      <c r="TXI38" s="96"/>
      <c r="TXJ38" s="96"/>
      <c r="TXK38" s="96"/>
      <c r="TXL38" s="101"/>
      <c r="TXM38" s="96"/>
      <c r="TXN38" s="100"/>
      <c r="TXO38" s="102"/>
      <c r="TXP38" s="103"/>
      <c r="TXQ38" s="96"/>
      <c r="TXR38" s="96"/>
      <c r="TXS38" s="96"/>
      <c r="TXT38" s="97"/>
      <c r="TXU38" s="98"/>
      <c r="TXV38" s="104"/>
      <c r="TXW38" s="96"/>
      <c r="TXX38" s="99"/>
      <c r="TXY38" s="99"/>
      <c r="TXZ38" s="99"/>
      <c r="TYA38" s="96"/>
      <c r="TYB38" s="96"/>
      <c r="TYC38" s="96"/>
      <c r="TYD38" s="96"/>
      <c r="TYE38" s="97"/>
      <c r="TYF38" s="96"/>
      <c r="TYG38" s="96"/>
      <c r="TYH38" s="96"/>
      <c r="TYI38" s="96"/>
      <c r="TYJ38" s="101"/>
      <c r="TYK38" s="96"/>
      <c r="TYL38" s="100"/>
      <c r="TYM38" s="102"/>
      <c r="TYN38" s="103"/>
      <c r="TYO38" s="96"/>
      <c r="TYP38" s="96"/>
      <c r="TYQ38" s="96"/>
      <c r="TYR38" s="97"/>
      <c r="TYS38" s="98"/>
      <c r="TYT38" s="104"/>
      <c r="TYU38" s="96"/>
      <c r="TYV38" s="99"/>
      <c r="TYW38" s="99"/>
      <c r="TYX38" s="99"/>
      <c r="TYY38" s="96"/>
      <c r="TYZ38" s="96"/>
      <c r="TZA38" s="96"/>
      <c r="TZB38" s="96"/>
      <c r="TZC38" s="97"/>
      <c r="TZD38" s="96"/>
      <c r="TZE38" s="96"/>
      <c r="TZF38" s="96"/>
      <c r="TZG38" s="96"/>
      <c r="TZH38" s="101"/>
      <c r="TZI38" s="96"/>
      <c r="TZJ38" s="100"/>
      <c r="TZK38" s="102"/>
      <c r="TZL38" s="103"/>
      <c r="TZM38" s="96"/>
      <c r="TZN38" s="96"/>
      <c r="TZO38" s="96"/>
      <c r="TZP38" s="97"/>
      <c r="TZQ38" s="98"/>
      <c r="TZR38" s="104"/>
      <c r="TZS38" s="96"/>
      <c r="TZT38" s="99"/>
      <c r="TZU38" s="99"/>
      <c r="TZV38" s="99"/>
      <c r="TZW38" s="96"/>
      <c r="TZX38" s="96"/>
      <c r="TZY38" s="96"/>
      <c r="TZZ38" s="96"/>
      <c r="UAA38" s="97"/>
      <c r="UAB38" s="96"/>
      <c r="UAC38" s="96"/>
      <c r="UAD38" s="96"/>
      <c r="UAE38" s="96"/>
      <c r="UAF38" s="101"/>
      <c r="UAG38" s="96"/>
      <c r="UAH38" s="100"/>
      <c r="UAI38" s="102"/>
      <c r="UAJ38" s="103"/>
      <c r="UAK38" s="96"/>
      <c r="UAL38" s="96"/>
      <c r="UAM38" s="96"/>
      <c r="UAN38" s="97"/>
      <c r="UAO38" s="98"/>
      <c r="UAP38" s="104"/>
      <c r="UAQ38" s="96"/>
      <c r="UAR38" s="99"/>
      <c r="UAS38" s="99"/>
      <c r="UAT38" s="99"/>
      <c r="UAU38" s="96"/>
      <c r="UAV38" s="96"/>
      <c r="UAW38" s="96"/>
      <c r="UAX38" s="96"/>
      <c r="UAY38" s="97"/>
      <c r="UAZ38" s="96"/>
      <c r="UBA38" s="96"/>
      <c r="UBB38" s="96"/>
      <c r="UBC38" s="96"/>
      <c r="UBD38" s="101"/>
      <c r="UBE38" s="96"/>
      <c r="UBF38" s="100"/>
      <c r="UBG38" s="102"/>
      <c r="UBH38" s="103"/>
      <c r="UBI38" s="96"/>
      <c r="UBJ38" s="96"/>
      <c r="UBK38" s="96"/>
      <c r="UBL38" s="97"/>
      <c r="UBM38" s="98"/>
      <c r="UBN38" s="104"/>
      <c r="UBO38" s="96"/>
      <c r="UBP38" s="99"/>
      <c r="UBQ38" s="99"/>
      <c r="UBR38" s="99"/>
      <c r="UBS38" s="96"/>
      <c r="UBT38" s="96"/>
      <c r="UBU38" s="96"/>
      <c r="UBV38" s="96"/>
      <c r="UBW38" s="97"/>
      <c r="UBX38" s="96"/>
      <c r="UBY38" s="96"/>
      <c r="UBZ38" s="96"/>
      <c r="UCA38" s="96"/>
      <c r="UCB38" s="101"/>
      <c r="UCC38" s="96"/>
      <c r="UCD38" s="100"/>
      <c r="UCE38" s="102"/>
      <c r="UCF38" s="103"/>
      <c r="UCG38" s="96"/>
      <c r="UCH38" s="96"/>
      <c r="UCI38" s="96"/>
      <c r="UCJ38" s="97"/>
      <c r="UCK38" s="98"/>
      <c r="UCL38" s="104"/>
      <c r="UCM38" s="96"/>
      <c r="UCN38" s="99"/>
      <c r="UCO38" s="99"/>
      <c r="UCP38" s="99"/>
      <c r="UCQ38" s="96"/>
      <c r="UCR38" s="96"/>
      <c r="UCS38" s="96"/>
      <c r="UCT38" s="96"/>
      <c r="UCU38" s="97"/>
      <c r="UCV38" s="96"/>
      <c r="UCW38" s="96"/>
      <c r="UCX38" s="96"/>
      <c r="UCY38" s="96"/>
      <c r="UCZ38" s="101"/>
      <c r="UDA38" s="96"/>
      <c r="UDB38" s="100"/>
      <c r="UDC38" s="102"/>
      <c r="UDD38" s="103"/>
      <c r="UDE38" s="96"/>
      <c r="UDF38" s="96"/>
      <c r="UDG38" s="96"/>
      <c r="UDH38" s="97"/>
      <c r="UDI38" s="98"/>
      <c r="UDJ38" s="104"/>
      <c r="UDK38" s="96"/>
      <c r="UDL38" s="99"/>
      <c r="UDM38" s="99"/>
      <c r="UDN38" s="99"/>
      <c r="UDO38" s="96"/>
      <c r="UDP38" s="96"/>
      <c r="UDQ38" s="96"/>
      <c r="UDR38" s="96"/>
      <c r="UDS38" s="97"/>
      <c r="UDT38" s="96"/>
      <c r="UDU38" s="96"/>
      <c r="UDV38" s="96"/>
      <c r="UDW38" s="96"/>
      <c r="UDX38" s="101"/>
      <c r="UDY38" s="96"/>
      <c r="UDZ38" s="100"/>
      <c r="UEA38" s="102"/>
      <c r="UEB38" s="103"/>
      <c r="UEC38" s="96"/>
      <c r="UED38" s="96"/>
      <c r="UEE38" s="96"/>
      <c r="UEF38" s="97"/>
      <c r="UEG38" s="98"/>
      <c r="UEH38" s="104"/>
      <c r="UEI38" s="96"/>
      <c r="UEJ38" s="99"/>
      <c r="UEK38" s="99"/>
      <c r="UEL38" s="99"/>
      <c r="UEM38" s="96"/>
      <c r="UEN38" s="96"/>
      <c r="UEO38" s="96"/>
      <c r="UEP38" s="96"/>
      <c r="UEQ38" s="97"/>
      <c r="UER38" s="96"/>
      <c r="UES38" s="96"/>
      <c r="UET38" s="96"/>
      <c r="UEU38" s="96"/>
      <c r="UEV38" s="101"/>
      <c r="UEW38" s="96"/>
      <c r="UEX38" s="100"/>
      <c r="UEY38" s="102"/>
      <c r="UEZ38" s="103"/>
      <c r="UFA38" s="96"/>
      <c r="UFB38" s="96"/>
      <c r="UFC38" s="96"/>
      <c r="UFD38" s="97"/>
      <c r="UFE38" s="98"/>
      <c r="UFF38" s="104"/>
      <c r="UFG38" s="96"/>
      <c r="UFH38" s="99"/>
      <c r="UFI38" s="99"/>
      <c r="UFJ38" s="99"/>
      <c r="UFK38" s="96"/>
      <c r="UFL38" s="96"/>
      <c r="UFM38" s="96"/>
      <c r="UFN38" s="96"/>
      <c r="UFO38" s="97"/>
      <c r="UFP38" s="96"/>
      <c r="UFQ38" s="96"/>
      <c r="UFR38" s="96"/>
      <c r="UFS38" s="96"/>
      <c r="UFT38" s="101"/>
      <c r="UFU38" s="96"/>
      <c r="UFV38" s="100"/>
      <c r="UFW38" s="102"/>
      <c r="UFX38" s="103"/>
      <c r="UFY38" s="96"/>
      <c r="UFZ38" s="96"/>
      <c r="UGA38" s="96"/>
      <c r="UGB38" s="97"/>
      <c r="UGC38" s="98"/>
      <c r="UGD38" s="104"/>
      <c r="UGE38" s="96"/>
      <c r="UGF38" s="99"/>
      <c r="UGG38" s="99"/>
      <c r="UGH38" s="99"/>
      <c r="UGI38" s="96"/>
      <c r="UGJ38" s="96"/>
      <c r="UGK38" s="96"/>
      <c r="UGL38" s="96"/>
      <c r="UGM38" s="97"/>
      <c r="UGN38" s="96"/>
      <c r="UGO38" s="96"/>
      <c r="UGP38" s="96"/>
      <c r="UGQ38" s="96"/>
      <c r="UGR38" s="101"/>
      <c r="UGS38" s="96"/>
      <c r="UGT38" s="100"/>
      <c r="UGU38" s="102"/>
      <c r="UGV38" s="103"/>
      <c r="UGW38" s="96"/>
      <c r="UGX38" s="96"/>
      <c r="UGY38" s="96"/>
      <c r="UGZ38" s="97"/>
      <c r="UHA38" s="98"/>
      <c r="UHB38" s="104"/>
      <c r="UHC38" s="96"/>
      <c r="UHD38" s="99"/>
      <c r="UHE38" s="99"/>
      <c r="UHF38" s="99"/>
      <c r="UHG38" s="96"/>
      <c r="UHH38" s="96"/>
      <c r="UHI38" s="96"/>
      <c r="UHJ38" s="96"/>
      <c r="UHK38" s="97"/>
      <c r="UHL38" s="96"/>
      <c r="UHM38" s="96"/>
      <c r="UHN38" s="96"/>
      <c r="UHO38" s="96"/>
      <c r="UHP38" s="101"/>
      <c r="UHQ38" s="96"/>
      <c r="UHR38" s="100"/>
      <c r="UHS38" s="102"/>
      <c r="UHT38" s="103"/>
      <c r="UHU38" s="96"/>
      <c r="UHV38" s="96"/>
      <c r="UHW38" s="96"/>
      <c r="UHX38" s="97"/>
      <c r="UHY38" s="98"/>
      <c r="UHZ38" s="104"/>
      <c r="UIA38" s="96"/>
      <c r="UIB38" s="99"/>
      <c r="UIC38" s="99"/>
      <c r="UID38" s="99"/>
      <c r="UIE38" s="96"/>
      <c r="UIF38" s="96"/>
      <c r="UIG38" s="96"/>
      <c r="UIH38" s="96"/>
      <c r="UII38" s="97"/>
      <c r="UIJ38" s="96"/>
      <c r="UIK38" s="96"/>
      <c r="UIL38" s="96"/>
      <c r="UIM38" s="96"/>
      <c r="UIN38" s="101"/>
      <c r="UIO38" s="96"/>
      <c r="UIP38" s="100"/>
      <c r="UIQ38" s="102"/>
      <c r="UIR38" s="103"/>
      <c r="UIS38" s="96"/>
      <c r="UIT38" s="96"/>
      <c r="UIU38" s="96"/>
      <c r="UIV38" s="97"/>
      <c r="UIW38" s="98"/>
      <c r="UIX38" s="104"/>
      <c r="UIY38" s="96"/>
      <c r="UIZ38" s="99"/>
      <c r="UJA38" s="99"/>
      <c r="UJB38" s="99"/>
      <c r="UJC38" s="96"/>
      <c r="UJD38" s="96"/>
      <c r="UJE38" s="96"/>
      <c r="UJF38" s="96"/>
      <c r="UJG38" s="97"/>
      <c r="UJH38" s="96"/>
      <c r="UJI38" s="96"/>
      <c r="UJJ38" s="96"/>
      <c r="UJK38" s="96"/>
      <c r="UJL38" s="101"/>
      <c r="UJM38" s="96"/>
      <c r="UJN38" s="100"/>
      <c r="UJO38" s="102"/>
      <c r="UJP38" s="103"/>
      <c r="UJQ38" s="96"/>
      <c r="UJR38" s="96"/>
      <c r="UJS38" s="96"/>
      <c r="UJT38" s="97"/>
      <c r="UJU38" s="98"/>
      <c r="UJV38" s="104"/>
      <c r="UJW38" s="96"/>
      <c r="UJX38" s="99"/>
      <c r="UJY38" s="99"/>
      <c r="UJZ38" s="99"/>
      <c r="UKA38" s="96"/>
      <c r="UKB38" s="96"/>
      <c r="UKC38" s="96"/>
      <c r="UKD38" s="96"/>
      <c r="UKE38" s="97"/>
      <c r="UKF38" s="96"/>
      <c r="UKG38" s="96"/>
      <c r="UKH38" s="96"/>
      <c r="UKI38" s="96"/>
      <c r="UKJ38" s="101"/>
      <c r="UKK38" s="96"/>
      <c r="UKL38" s="100"/>
      <c r="UKM38" s="102"/>
      <c r="UKN38" s="103"/>
      <c r="UKO38" s="96"/>
      <c r="UKP38" s="96"/>
      <c r="UKQ38" s="96"/>
      <c r="UKR38" s="97"/>
      <c r="UKS38" s="98"/>
      <c r="UKT38" s="104"/>
      <c r="UKU38" s="96"/>
      <c r="UKV38" s="99"/>
      <c r="UKW38" s="99"/>
      <c r="UKX38" s="99"/>
      <c r="UKY38" s="96"/>
      <c r="UKZ38" s="96"/>
      <c r="ULA38" s="96"/>
      <c r="ULB38" s="96"/>
      <c r="ULC38" s="97"/>
      <c r="ULD38" s="96"/>
      <c r="ULE38" s="96"/>
      <c r="ULF38" s="96"/>
      <c r="ULG38" s="96"/>
      <c r="ULH38" s="101"/>
      <c r="ULI38" s="96"/>
      <c r="ULJ38" s="100"/>
      <c r="ULK38" s="102"/>
      <c r="ULL38" s="103"/>
      <c r="ULM38" s="96"/>
      <c r="ULN38" s="96"/>
      <c r="ULO38" s="96"/>
      <c r="ULP38" s="97"/>
      <c r="ULQ38" s="98"/>
      <c r="ULR38" s="104"/>
      <c r="ULS38" s="96"/>
      <c r="ULT38" s="99"/>
      <c r="ULU38" s="99"/>
      <c r="ULV38" s="99"/>
      <c r="ULW38" s="96"/>
      <c r="ULX38" s="96"/>
      <c r="ULY38" s="96"/>
      <c r="ULZ38" s="96"/>
      <c r="UMA38" s="97"/>
      <c r="UMB38" s="96"/>
      <c r="UMC38" s="96"/>
      <c r="UMD38" s="96"/>
      <c r="UME38" s="96"/>
      <c r="UMF38" s="101"/>
      <c r="UMG38" s="96"/>
      <c r="UMH38" s="100"/>
      <c r="UMI38" s="102"/>
      <c r="UMJ38" s="103"/>
      <c r="UMK38" s="96"/>
      <c r="UML38" s="96"/>
      <c r="UMM38" s="96"/>
      <c r="UMN38" s="97"/>
      <c r="UMO38" s="98"/>
      <c r="UMP38" s="104"/>
      <c r="UMQ38" s="96"/>
      <c r="UMR38" s="99"/>
      <c r="UMS38" s="99"/>
      <c r="UMT38" s="99"/>
      <c r="UMU38" s="96"/>
      <c r="UMV38" s="96"/>
      <c r="UMW38" s="96"/>
      <c r="UMX38" s="96"/>
      <c r="UMY38" s="97"/>
      <c r="UMZ38" s="96"/>
      <c r="UNA38" s="96"/>
      <c r="UNB38" s="96"/>
      <c r="UNC38" s="96"/>
      <c r="UND38" s="101"/>
      <c r="UNE38" s="96"/>
      <c r="UNF38" s="100"/>
      <c r="UNG38" s="102"/>
      <c r="UNH38" s="103"/>
      <c r="UNI38" s="96"/>
      <c r="UNJ38" s="96"/>
      <c r="UNK38" s="96"/>
      <c r="UNL38" s="97"/>
      <c r="UNM38" s="98"/>
      <c r="UNN38" s="104"/>
      <c r="UNO38" s="96"/>
      <c r="UNP38" s="99"/>
      <c r="UNQ38" s="99"/>
      <c r="UNR38" s="99"/>
      <c r="UNS38" s="96"/>
      <c r="UNT38" s="96"/>
      <c r="UNU38" s="96"/>
      <c r="UNV38" s="96"/>
      <c r="UNW38" s="97"/>
      <c r="UNX38" s="96"/>
      <c r="UNY38" s="96"/>
      <c r="UNZ38" s="96"/>
      <c r="UOA38" s="96"/>
      <c r="UOB38" s="101"/>
      <c r="UOC38" s="96"/>
      <c r="UOD38" s="100"/>
      <c r="UOE38" s="102"/>
      <c r="UOF38" s="103"/>
      <c r="UOG38" s="96"/>
      <c r="UOH38" s="96"/>
      <c r="UOI38" s="96"/>
      <c r="UOJ38" s="97"/>
      <c r="UOK38" s="98"/>
      <c r="UOL38" s="104"/>
      <c r="UOM38" s="96"/>
      <c r="UON38" s="99"/>
      <c r="UOO38" s="99"/>
      <c r="UOP38" s="99"/>
      <c r="UOQ38" s="96"/>
      <c r="UOR38" s="96"/>
      <c r="UOS38" s="96"/>
      <c r="UOT38" s="96"/>
      <c r="UOU38" s="97"/>
      <c r="UOV38" s="96"/>
      <c r="UOW38" s="96"/>
      <c r="UOX38" s="96"/>
      <c r="UOY38" s="96"/>
      <c r="UOZ38" s="101"/>
      <c r="UPA38" s="96"/>
      <c r="UPB38" s="100"/>
      <c r="UPC38" s="102"/>
      <c r="UPD38" s="103"/>
      <c r="UPE38" s="96"/>
      <c r="UPF38" s="96"/>
      <c r="UPG38" s="96"/>
      <c r="UPH38" s="97"/>
      <c r="UPI38" s="98"/>
      <c r="UPJ38" s="104"/>
      <c r="UPK38" s="96"/>
      <c r="UPL38" s="99"/>
      <c r="UPM38" s="99"/>
      <c r="UPN38" s="99"/>
      <c r="UPO38" s="96"/>
      <c r="UPP38" s="96"/>
      <c r="UPQ38" s="96"/>
      <c r="UPR38" s="96"/>
      <c r="UPS38" s="97"/>
      <c r="UPT38" s="96"/>
      <c r="UPU38" s="96"/>
      <c r="UPV38" s="96"/>
      <c r="UPW38" s="96"/>
      <c r="UPX38" s="101"/>
      <c r="UPY38" s="96"/>
      <c r="UPZ38" s="100"/>
      <c r="UQA38" s="102"/>
      <c r="UQB38" s="103"/>
      <c r="UQC38" s="96"/>
      <c r="UQD38" s="96"/>
      <c r="UQE38" s="96"/>
      <c r="UQF38" s="97"/>
      <c r="UQG38" s="98"/>
      <c r="UQH38" s="104"/>
      <c r="UQI38" s="96"/>
      <c r="UQJ38" s="99"/>
      <c r="UQK38" s="99"/>
      <c r="UQL38" s="99"/>
      <c r="UQM38" s="96"/>
      <c r="UQN38" s="96"/>
      <c r="UQO38" s="96"/>
      <c r="UQP38" s="96"/>
      <c r="UQQ38" s="97"/>
      <c r="UQR38" s="96"/>
      <c r="UQS38" s="96"/>
      <c r="UQT38" s="96"/>
      <c r="UQU38" s="96"/>
      <c r="UQV38" s="101"/>
      <c r="UQW38" s="96"/>
      <c r="UQX38" s="100"/>
      <c r="UQY38" s="102"/>
      <c r="UQZ38" s="103"/>
      <c r="URA38" s="96"/>
      <c r="URB38" s="96"/>
      <c r="URC38" s="96"/>
      <c r="URD38" s="97"/>
      <c r="URE38" s="98"/>
      <c r="URF38" s="104"/>
      <c r="URG38" s="96"/>
      <c r="URH38" s="99"/>
      <c r="URI38" s="99"/>
      <c r="URJ38" s="99"/>
      <c r="URK38" s="96"/>
      <c r="URL38" s="96"/>
      <c r="URM38" s="96"/>
      <c r="URN38" s="96"/>
      <c r="URO38" s="97"/>
      <c r="URP38" s="96"/>
      <c r="URQ38" s="96"/>
      <c r="URR38" s="96"/>
      <c r="URS38" s="96"/>
      <c r="URT38" s="101"/>
      <c r="URU38" s="96"/>
      <c r="URV38" s="100"/>
      <c r="URW38" s="102"/>
      <c r="URX38" s="103"/>
      <c r="URY38" s="96"/>
      <c r="URZ38" s="96"/>
      <c r="USA38" s="96"/>
      <c r="USB38" s="97"/>
      <c r="USC38" s="98"/>
      <c r="USD38" s="104"/>
      <c r="USE38" s="96"/>
      <c r="USF38" s="99"/>
      <c r="USG38" s="99"/>
      <c r="USH38" s="99"/>
      <c r="USI38" s="96"/>
      <c r="USJ38" s="96"/>
      <c r="USK38" s="96"/>
      <c r="USL38" s="96"/>
      <c r="USM38" s="97"/>
      <c r="USN38" s="96"/>
      <c r="USO38" s="96"/>
      <c r="USP38" s="96"/>
      <c r="USQ38" s="96"/>
      <c r="USR38" s="101"/>
      <c r="USS38" s="96"/>
      <c r="UST38" s="100"/>
      <c r="USU38" s="102"/>
      <c r="USV38" s="103"/>
      <c r="USW38" s="96"/>
      <c r="USX38" s="96"/>
      <c r="USY38" s="96"/>
      <c r="USZ38" s="97"/>
      <c r="UTA38" s="98"/>
      <c r="UTB38" s="104"/>
      <c r="UTC38" s="96"/>
      <c r="UTD38" s="99"/>
      <c r="UTE38" s="99"/>
      <c r="UTF38" s="99"/>
      <c r="UTG38" s="96"/>
      <c r="UTH38" s="96"/>
      <c r="UTI38" s="96"/>
      <c r="UTJ38" s="96"/>
      <c r="UTK38" s="97"/>
      <c r="UTL38" s="96"/>
      <c r="UTM38" s="96"/>
      <c r="UTN38" s="96"/>
      <c r="UTO38" s="96"/>
      <c r="UTP38" s="101"/>
      <c r="UTQ38" s="96"/>
      <c r="UTR38" s="100"/>
      <c r="UTS38" s="102"/>
      <c r="UTT38" s="103"/>
      <c r="UTU38" s="96"/>
      <c r="UTV38" s="96"/>
      <c r="UTW38" s="96"/>
      <c r="UTX38" s="97"/>
      <c r="UTY38" s="98"/>
      <c r="UTZ38" s="104"/>
      <c r="UUA38" s="96"/>
      <c r="UUB38" s="99"/>
      <c r="UUC38" s="99"/>
      <c r="UUD38" s="99"/>
      <c r="UUE38" s="96"/>
      <c r="UUF38" s="96"/>
      <c r="UUG38" s="96"/>
      <c r="UUH38" s="96"/>
      <c r="UUI38" s="97"/>
      <c r="UUJ38" s="96"/>
      <c r="UUK38" s="96"/>
      <c r="UUL38" s="96"/>
      <c r="UUM38" s="96"/>
      <c r="UUN38" s="101"/>
      <c r="UUO38" s="96"/>
      <c r="UUP38" s="100"/>
      <c r="UUQ38" s="102"/>
      <c r="UUR38" s="103"/>
      <c r="UUS38" s="96"/>
      <c r="UUT38" s="96"/>
      <c r="UUU38" s="96"/>
      <c r="UUV38" s="97"/>
      <c r="UUW38" s="98"/>
      <c r="UUX38" s="104"/>
      <c r="UUY38" s="96"/>
      <c r="UUZ38" s="99"/>
      <c r="UVA38" s="99"/>
      <c r="UVB38" s="99"/>
      <c r="UVC38" s="96"/>
      <c r="UVD38" s="96"/>
      <c r="UVE38" s="96"/>
      <c r="UVF38" s="96"/>
      <c r="UVG38" s="97"/>
      <c r="UVH38" s="96"/>
      <c r="UVI38" s="96"/>
      <c r="UVJ38" s="96"/>
      <c r="UVK38" s="96"/>
      <c r="UVL38" s="101"/>
      <c r="UVM38" s="96"/>
      <c r="UVN38" s="100"/>
      <c r="UVO38" s="102"/>
      <c r="UVP38" s="103"/>
      <c r="UVQ38" s="96"/>
      <c r="UVR38" s="96"/>
      <c r="UVS38" s="96"/>
      <c r="UVT38" s="97"/>
      <c r="UVU38" s="98"/>
      <c r="UVV38" s="104"/>
      <c r="UVW38" s="96"/>
      <c r="UVX38" s="99"/>
      <c r="UVY38" s="99"/>
      <c r="UVZ38" s="99"/>
      <c r="UWA38" s="96"/>
      <c r="UWB38" s="96"/>
      <c r="UWC38" s="96"/>
      <c r="UWD38" s="96"/>
      <c r="UWE38" s="97"/>
      <c r="UWF38" s="96"/>
      <c r="UWG38" s="96"/>
      <c r="UWH38" s="96"/>
      <c r="UWI38" s="96"/>
      <c r="UWJ38" s="101"/>
      <c r="UWK38" s="96"/>
      <c r="UWL38" s="100"/>
      <c r="UWM38" s="102"/>
      <c r="UWN38" s="103"/>
      <c r="UWO38" s="96"/>
      <c r="UWP38" s="96"/>
      <c r="UWQ38" s="96"/>
      <c r="UWR38" s="97"/>
      <c r="UWS38" s="98"/>
      <c r="UWT38" s="104"/>
      <c r="UWU38" s="96"/>
      <c r="UWV38" s="99"/>
      <c r="UWW38" s="99"/>
      <c r="UWX38" s="99"/>
      <c r="UWY38" s="96"/>
      <c r="UWZ38" s="96"/>
      <c r="UXA38" s="96"/>
      <c r="UXB38" s="96"/>
      <c r="UXC38" s="97"/>
      <c r="UXD38" s="96"/>
      <c r="UXE38" s="96"/>
      <c r="UXF38" s="96"/>
      <c r="UXG38" s="96"/>
      <c r="UXH38" s="101"/>
      <c r="UXI38" s="96"/>
      <c r="UXJ38" s="100"/>
      <c r="UXK38" s="102"/>
      <c r="UXL38" s="103"/>
      <c r="UXM38" s="96"/>
      <c r="UXN38" s="96"/>
      <c r="UXO38" s="96"/>
      <c r="UXP38" s="97"/>
      <c r="UXQ38" s="98"/>
      <c r="UXR38" s="104"/>
      <c r="UXS38" s="96"/>
      <c r="UXT38" s="99"/>
      <c r="UXU38" s="99"/>
      <c r="UXV38" s="99"/>
      <c r="UXW38" s="96"/>
      <c r="UXX38" s="96"/>
      <c r="UXY38" s="96"/>
      <c r="UXZ38" s="96"/>
      <c r="UYA38" s="97"/>
      <c r="UYB38" s="96"/>
      <c r="UYC38" s="96"/>
      <c r="UYD38" s="96"/>
      <c r="UYE38" s="96"/>
      <c r="UYF38" s="101"/>
      <c r="UYG38" s="96"/>
      <c r="UYH38" s="100"/>
      <c r="UYI38" s="102"/>
      <c r="UYJ38" s="103"/>
      <c r="UYK38" s="96"/>
      <c r="UYL38" s="96"/>
      <c r="UYM38" s="96"/>
      <c r="UYN38" s="97"/>
      <c r="UYO38" s="98"/>
      <c r="UYP38" s="104"/>
      <c r="UYQ38" s="96"/>
      <c r="UYR38" s="99"/>
      <c r="UYS38" s="99"/>
      <c r="UYT38" s="99"/>
      <c r="UYU38" s="96"/>
      <c r="UYV38" s="96"/>
      <c r="UYW38" s="96"/>
      <c r="UYX38" s="96"/>
      <c r="UYY38" s="97"/>
      <c r="UYZ38" s="96"/>
      <c r="UZA38" s="96"/>
      <c r="UZB38" s="96"/>
      <c r="UZC38" s="96"/>
      <c r="UZD38" s="101"/>
      <c r="UZE38" s="96"/>
      <c r="UZF38" s="100"/>
      <c r="UZG38" s="102"/>
      <c r="UZH38" s="103"/>
      <c r="UZI38" s="96"/>
      <c r="UZJ38" s="96"/>
      <c r="UZK38" s="96"/>
      <c r="UZL38" s="97"/>
      <c r="UZM38" s="98"/>
      <c r="UZN38" s="104"/>
      <c r="UZO38" s="96"/>
      <c r="UZP38" s="99"/>
      <c r="UZQ38" s="99"/>
      <c r="UZR38" s="99"/>
      <c r="UZS38" s="96"/>
      <c r="UZT38" s="96"/>
      <c r="UZU38" s="96"/>
      <c r="UZV38" s="96"/>
      <c r="UZW38" s="97"/>
      <c r="UZX38" s="96"/>
      <c r="UZY38" s="96"/>
      <c r="UZZ38" s="96"/>
      <c r="VAA38" s="96"/>
      <c r="VAB38" s="101"/>
      <c r="VAC38" s="96"/>
      <c r="VAD38" s="100"/>
      <c r="VAE38" s="102"/>
      <c r="VAF38" s="103"/>
      <c r="VAG38" s="96"/>
      <c r="VAH38" s="96"/>
      <c r="VAI38" s="96"/>
      <c r="VAJ38" s="97"/>
      <c r="VAK38" s="98"/>
      <c r="VAL38" s="104"/>
      <c r="VAM38" s="96"/>
      <c r="VAN38" s="99"/>
      <c r="VAO38" s="99"/>
      <c r="VAP38" s="99"/>
      <c r="VAQ38" s="96"/>
      <c r="VAR38" s="96"/>
      <c r="VAS38" s="96"/>
      <c r="VAT38" s="96"/>
      <c r="VAU38" s="97"/>
      <c r="VAV38" s="96"/>
      <c r="VAW38" s="96"/>
      <c r="VAX38" s="96"/>
      <c r="VAY38" s="96"/>
      <c r="VAZ38" s="101"/>
      <c r="VBA38" s="96"/>
      <c r="VBB38" s="100"/>
      <c r="VBC38" s="102"/>
      <c r="VBD38" s="103"/>
      <c r="VBE38" s="96"/>
      <c r="VBF38" s="96"/>
      <c r="VBG38" s="96"/>
      <c r="VBH38" s="97"/>
      <c r="VBI38" s="98"/>
      <c r="VBJ38" s="104"/>
      <c r="VBK38" s="96"/>
      <c r="VBL38" s="99"/>
      <c r="VBM38" s="99"/>
      <c r="VBN38" s="99"/>
      <c r="VBO38" s="96"/>
      <c r="VBP38" s="96"/>
      <c r="VBQ38" s="96"/>
      <c r="VBR38" s="96"/>
      <c r="VBS38" s="97"/>
      <c r="VBT38" s="96"/>
      <c r="VBU38" s="96"/>
      <c r="VBV38" s="96"/>
      <c r="VBW38" s="96"/>
      <c r="VBX38" s="101"/>
      <c r="VBY38" s="96"/>
      <c r="VBZ38" s="100"/>
      <c r="VCA38" s="102"/>
      <c r="VCB38" s="103"/>
      <c r="VCC38" s="96"/>
      <c r="VCD38" s="96"/>
      <c r="VCE38" s="96"/>
      <c r="VCF38" s="97"/>
      <c r="VCG38" s="98"/>
      <c r="VCH38" s="104"/>
      <c r="VCI38" s="96"/>
      <c r="VCJ38" s="99"/>
      <c r="VCK38" s="99"/>
      <c r="VCL38" s="99"/>
      <c r="VCM38" s="96"/>
      <c r="VCN38" s="96"/>
      <c r="VCO38" s="96"/>
      <c r="VCP38" s="96"/>
      <c r="VCQ38" s="97"/>
      <c r="VCR38" s="96"/>
      <c r="VCS38" s="96"/>
      <c r="VCT38" s="96"/>
      <c r="VCU38" s="96"/>
      <c r="VCV38" s="101"/>
      <c r="VCW38" s="96"/>
      <c r="VCX38" s="100"/>
      <c r="VCY38" s="102"/>
      <c r="VCZ38" s="103"/>
      <c r="VDA38" s="96"/>
      <c r="VDB38" s="96"/>
      <c r="VDC38" s="96"/>
      <c r="VDD38" s="97"/>
      <c r="VDE38" s="98"/>
      <c r="VDF38" s="104"/>
      <c r="VDG38" s="96"/>
      <c r="VDH38" s="99"/>
      <c r="VDI38" s="99"/>
      <c r="VDJ38" s="99"/>
      <c r="VDK38" s="96"/>
      <c r="VDL38" s="96"/>
      <c r="VDM38" s="96"/>
      <c r="VDN38" s="96"/>
      <c r="VDO38" s="97"/>
      <c r="VDP38" s="96"/>
      <c r="VDQ38" s="96"/>
      <c r="VDR38" s="96"/>
      <c r="VDS38" s="96"/>
      <c r="VDT38" s="101"/>
      <c r="VDU38" s="96"/>
      <c r="VDV38" s="100"/>
      <c r="VDW38" s="102"/>
      <c r="VDX38" s="103"/>
      <c r="VDY38" s="96"/>
      <c r="VDZ38" s="96"/>
      <c r="VEA38" s="96"/>
      <c r="VEB38" s="97"/>
      <c r="VEC38" s="98"/>
      <c r="VED38" s="104"/>
      <c r="VEE38" s="96"/>
      <c r="VEF38" s="99"/>
      <c r="VEG38" s="99"/>
      <c r="VEH38" s="99"/>
      <c r="VEI38" s="96"/>
      <c r="VEJ38" s="96"/>
      <c r="VEK38" s="96"/>
      <c r="VEL38" s="96"/>
      <c r="VEM38" s="97"/>
      <c r="VEN38" s="96"/>
      <c r="VEO38" s="96"/>
      <c r="VEP38" s="96"/>
      <c r="VEQ38" s="96"/>
      <c r="VER38" s="101"/>
      <c r="VES38" s="96"/>
      <c r="VET38" s="100"/>
      <c r="VEU38" s="102"/>
      <c r="VEV38" s="103"/>
      <c r="VEW38" s="96"/>
      <c r="VEX38" s="96"/>
      <c r="VEY38" s="96"/>
      <c r="VEZ38" s="97"/>
      <c r="VFA38" s="98"/>
      <c r="VFB38" s="104"/>
      <c r="VFC38" s="96"/>
      <c r="VFD38" s="99"/>
      <c r="VFE38" s="99"/>
      <c r="VFF38" s="99"/>
      <c r="VFG38" s="96"/>
      <c r="VFH38" s="96"/>
      <c r="VFI38" s="96"/>
      <c r="VFJ38" s="96"/>
      <c r="VFK38" s="97"/>
      <c r="VFL38" s="96"/>
      <c r="VFM38" s="96"/>
      <c r="VFN38" s="96"/>
      <c r="VFO38" s="96"/>
      <c r="VFP38" s="101"/>
      <c r="VFQ38" s="96"/>
      <c r="VFR38" s="100"/>
      <c r="VFS38" s="102"/>
      <c r="VFT38" s="103"/>
      <c r="VFU38" s="96"/>
      <c r="VFV38" s="96"/>
      <c r="VFW38" s="96"/>
      <c r="VFX38" s="97"/>
      <c r="VFY38" s="98"/>
      <c r="VFZ38" s="104"/>
      <c r="VGA38" s="96"/>
      <c r="VGB38" s="99"/>
      <c r="VGC38" s="99"/>
      <c r="VGD38" s="99"/>
      <c r="VGE38" s="96"/>
      <c r="VGF38" s="96"/>
      <c r="VGG38" s="96"/>
      <c r="VGH38" s="96"/>
      <c r="VGI38" s="97"/>
      <c r="VGJ38" s="96"/>
      <c r="VGK38" s="96"/>
      <c r="VGL38" s="96"/>
      <c r="VGM38" s="96"/>
      <c r="VGN38" s="101"/>
      <c r="VGO38" s="96"/>
      <c r="VGP38" s="100"/>
      <c r="VGQ38" s="102"/>
      <c r="VGR38" s="103"/>
      <c r="VGS38" s="96"/>
      <c r="VGT38" s="96"/>
      <c r="VGU38" s="96"/>
      <c r="VGV38" s="97"/>
      <c r="VGW38" s="98"/>
      <c r="VGX38" s="104"/>
      <c r="VGY38" s="96"/>
      <c r="VGZ38" s="99"/>
      <c r="VHA38" s="99"/>
      <c r="VHB38" s="99"/>
      <c r="VHC38" s="96"/>
      <c r="VHD38" s="96"/>
      <c r="VHE38" s="96"/>
      <c r="VHF38" s="96"/>
      <c r="VHG38" s="97"/>
      <c r="VHH38" s="96"/>
      <c r="VHI38" s="96"/>
      <c r="VHJ38" s="96"/>
      <c r="VHK38" s="96"/>
      <c r="VHL38" s="101"/>
      <c r="VHM38" s="96"/>
      <c r="VHN38" s="100"/>
      <c r="VHO38" s="102"/>
      <c r="VHP38" s="103"/>
      <c r="VHQ38" s="96"/>
      <c r="VHR38" s="96"/>
      <c r="VHS38" s="96"/>
      <c r="VHT38" s="97"/>
      <c r="VHU38" s="98"/>
      <c r="VHV38" s="104"/>
      <c r="VHW38" s="96"/>
      <c r="VHX38" s="99"/>
      <c r="VHY38" s="99"/>
      <c r="VHZ38" s="99"/>
      <c r="VIA38" s="96"/>
      <c r="VIB38" s="96"/>
      <c r="VIC38" s="96"/>
      <c r="VID38" s="96"/>
      <c r="VIE38" s="97"/>
      <c r="VIF38" s="96"/>
      <c r="VIG38" s="96"/>
      <c r="VIH38" s="96"/>
      <c r="VII38" s="96"/>
      <c r="VIJ38" s="101"/>
      <c r="VIK38" s="96"/>
      <c r="VIL38" s="100"/>
      <c r="VIM38" s="102"/>
      <c r="VIN38" s="103"/>
      <c r="VIO38" s="96"/>
      <c r="VIP38" s="96"/>
      <c r="VIQ38" s="96"/>
      <c r="VIR38" s="97"/>
      <c r="VIS38" s="98"/>
      <c r="VIT38" s="104"/>
      <c r="VIU38" s="96"/>
      <c r="VIV38" s="99"/>
      <c r="VIW38" s="99"/>
      <c r="VIX38" s="99"/>
      <c r="VIY38" s="96"/>
      <c r="VIZ38" s="96"/>
      <c r="VJA38" s="96"/>
      <c r="VJB38" s="96"/>
      <c r="VJC38" s="97"/>
      <c r="VJD38" s="96"/>
      <c r="VJE38" s="96"/>
      <c r="VJF38" s="96"/>
      <c r="VJG38" s="96"/>
      <c r="VJH38" s="101"/>
      <c r="VJI38" s="96"/>
      <c r="VJJ38" s="100"/>
      <c r="VJK38" s="102"/>
      <c r="VJL38" s="103"/>
      <c r="VJM38" s="96"/>
      <c r="VJN38" s="96"/>
      <c r="VJO38" s="96"/>
      <c r="VJP38" s="97"/>
      <c r="VJQ38" s="98"/>
      <c r="VJR38" s="104"/>
      <c r="VJS38" s="96"/>
      <c r="VJT38" s="99"/>
      <c r="VJU38" s="99"/>
      <c r="VJV38" s="99"/>
      <c r="VJW38" s="96"/>
      <c r="VJX38" s="96"/>
      <c r="VJY38" s="96"/>
      <c r="VJZ38" s="96"/>
      <c r="VKA38" s="97"/>
      <c r="VKB38" s="96"/>
      <c r="VKC38" s="96"/>
      <c r="VKD38" s="96"/>
      <c r="VKE38" s="96"/>
      <c r="VKF38" s="101"/>
      <c r="VKG38" s="96"/>
      <c r="VKH38" s="100"/>
      <c r="VKI38" s="102"/>
      <c r="VKJ38" s="103"/>
      <c r="VKK38" s="96"/>
      <c r="VKL38" s="96"/>
      <c r="VKM38" s="96"/>
      <c r="VKN38" s="97"/>
      <c r="VKO38" s="98"/>
      <c r="VKP38" s="104"/>
      <c r="VKQ38" s="96"/>
      <c r="VKR38" s="99"/>
      <c r="VKS38" s="99"/>
      <c r="VKT38" s="99"/>
      <c r="VKU38" s="96"/>
      <c r="VKV38" s="96"/>
      <c r="VKW38" s="96"/>
      <c r="VKX38" s="96"/>
      <c r="VKY38" s="97"/>
      <c r="VKZ38" s="96"/>
      <c r="VLA38" s="96"/>
      <c r="VLB38" s="96"/>
      <c r="VLC38" s="96"/>
      <c r="VLD38" s="101"/>
      <c r="VLE38" s="96"/>
      <c r="VLF38" s="100"/>
      <c r="VLG38" s="102"/>
      <c r="VLH38" s="103"/>
      <c r="VLI38" s="96"/>
      <c r="VLJ38" s="96"/>
      <c r="VLK38" s="96"/>
      <c r="VLL38" s="97"/>
      <c r="VLM38" s="98"/>
      <c r="VLN38" s="104"/>
      <c r="VLO38" s="96"/>
      <c r="VLP38" s="99"/>
      <c r="VLQ38" s="99"/>
      <c r="VLR38" s="99"/>
      <c r="VLS38" s="96"/>
      <c r="VLT38" s="96"/>
      <c r="VLU38" s="96"/>
      <c r="VLV38" s="96"/>
      <c r="VLW38" s="97"/>
      <c r="VLX38" s="96"/>
      <c r="VLY38" s="96"/>
      <c r="VLZ38" s="96"/>
      <c r="VMA38" s="96"/>
      <c r="VMB38" s="101"/>
      <c r="VMC38" s="96"/>
      <c r="VMD38" s="100"/>
      <c r="VME38" s="102"/>
      <c r="VMF38" s="103"/>
      <c r="VMG38" s="96"/>
      <c r="VMH38" s="96"/>
      <c r="VMI38" s="96"/>
      <c r="VMJ38" s="97"/>
      <c r="VMK38" s="98"/>
      <c r="VML38" s="104"/>
      <c r="VMM38" s="96"/>
      <c r="VMN38" s="99"/>
      <c r="VMO38" s="99"/>
      <c r="VMP38" s="99"/>
      <c r="VMQ38" s="96"/>
      <c r="VMR38" s="96"/>
      <c r="VMS38" s="96"/>
      <c r="VMT38" s="96"/>
      <c r="VMU38" s="97"/>
      <c r="VMV38" s="96"/>
      <c r="VMW38" s="96"/>
      <c r="VMX38" s="96"/>
      <c r="VMY38" s="96"/>
      <c r="VMZ38" s="101"/>
      <c r="VNA38" s="96"/>
      <c r="VNB38" s="100"/>
      <c r="VNC38" s="102"/>
      <c r="VND38" s="103"/>
      <c r="VNE38" s="96"/>
      <c r="VNF38" s="96"/>
      <c r="VNG38" s="96"/>
      <c r="VNH38" s="97"/>
      <c r="VNI38" s="98"/>
      <c r="VNJ38" s="104"/>
      <c r="VNK38" s="96"/>
      <c r="VNL38" s="99"/>
      <c r="VNM38" s="99"/>
      <c r="VNN38" s="99"/>
      <c r="VNO38" s="96"/>
      <c r="VNP38" s="96"/>
      <c r="VNQ38" s="96"/>
      <c r="VNR38" s="96"/>
      <c r="VNS38" s="97"/>
      <c r="VNT38" s="96"/>
      <c r="VNU38" s="96"/>
      <c r="VNV38" s="96"/>
      <c r="VNW38" s="96"/>
      <c r="VNX38" s="101"/>
      <c r="VNY38" s="96"/>
      <c r="VNZ38" s="100"/>
      <c r="VOA38" s="102"/>
      <c r="VOB38" s="103"/>
      <c r="VOC38" s="96"/>
      <c r="VOD38" s="96"/>
      <c r="VOE38" s="96"/>
      <c r="VOF38" s="97"/>
      <c r="VOG38" s="98"/>
      <c r="VOH38" s="104"/>
      <c r="VOI38" s="96"/>
      <c r="VOJ38" s="99"/>
      <c r="VOK38" s="99"/>
      <c r="VOL38" s="99"/>
      <c r="VOM38" s="96"/>
      <c r="VON38" s="96"/>
      <c r="VOO38" s="96"/>
      <c r="VOP38" s="96"/>
      <c r="VOQ38" s="97"/>
      <c r="VOR38" s="96"/>
      <c r="VOS38" s="96"/>
      <c r="VOT38" s="96"/>
      <c r="VOU38" s="96"/>
      <c r="VOV38" s="101"/>
      <c r="VOW38" s="96"/>
      <c r="VOX38" s="100"/>
      <c r="VOY38" s="102"/>
      <c r="VOZ38" s="103"/>
      <c r="VPA38" s="96"/>
      <c r="VPB38" s="96"/>
      <c r="VPC38" s="96"/>
      <c r="VPD38" s="97"/>
      <c r="VPE38" s="98"/>
      <c r="VPF38" s="104"/>
      <c r="VPG38" s="96"/>
      <c r="VPH38" s="99"/>
      <c r="VPI38" s="99"/>
      <c r="VPJ38" s="99"/>
      <c r="VPK38" s="96"/>
      <c r="VPL38" s="96"/>
      <c r="VPM38" s="96"/>
      <c r="VPN38" s="96"/>
      <c r="VPO38" s="97"/>
      <c r="VPP38" s="96"/>
      <c r="VPQ38" s="96"/>
      <c r="VPR38" s="96"/>
      <c r="VPS38" s="96"/>
      <c r="VPT38" s="101"/>
      <c r="VPU38" s="96"/>
      <c r="VPV38" s="100"/>
      <c r="VPW38" s="102"/>
      <c r="VPX38" s="103"/>
      <c r="VPY38" s="96"/>
      <c r="VPZ38" s="96"/>
      <c r="VQA38" s="96"/>
      <c r="VQB38" s="97"/>
      <c r="VQC38" s="98"/>
      <c r="VQD38" s="104"/>
      <c r="VQE38" s="96"/>
      <c r="VQF38" s="99"/>
      <c r="VQG38" s="99"/>
      <c r="VQH38" s="99"/>
      <c r="VQI38" s="96"/>
      <c r="VQJ38" s="96"/>
      <c r="VQK38" s="96"/>
      <c r="VQL38" s="96"/>
      <c r="VQM38" s="97"/>
      <c r="VQN38" s="96"/>
      <c r="VQO38" s="96"/>
      <c r="VQP38" s="96"/>
      <c r="VQQ38" s="96"/>
      <c r="VQR38" s="101"/>
      <c r="VQS38" s="96"/>
      <c r="VQT38" s="100"/>
      <c r="VQU38" s="102"/>
      <c r="VQV38" s="103"/>
      <c r="VQW38" s="96"/>
      <c r="VQX38" s="96"/>
      <c r="VQY38" s="96"/>
      <c r="VQZ38" s="97"/>
      <c r="VRA38" s="98"/>
      <c r="VRB38" s="104"/>
      <c r="VRC38" s="96"/>
      <c r="VRD38" s="99"/>
      <c r="VRE38" s="99"/>
      <c r="VRF38" s="99"/>
      <c r="VRG38" s="96"/>
      <c r="VRH38" s="96"/>
      <c r="VRI38" s="96"/>
      <c r="VRJ38" s="96"/>
      <c r="VRK38" s="97"/>
      <c r="VRL38" s="96"/>
      <c r="VRM38" s="96"/>
      <c r="VRN38" s="96"/>
      <c r="VRO38" s="96"/>
      <c r="VRP38" s="101"/>
      <c r="VRQ38" s="96"/>
      <c r="VRR38" s="100"/>
      <c r="VRS38" s="102"/>
      <c r="VRT38" s="103"/>
      <c r="VRU38" s="96"/>
      <c r="VRV38" s="96"/>
      <c r="VRW38" s="96"/>
      <c r="VRX38" s="97"/>
      <c r="VRY38" s="98"/>
      <c r="VRZ38" s="104"/>
      <c r="VSA38" s="96"/>
      <c r="VSB38" s="99"/>
      <c r="VSC38" s="99"/>
      <c r="VSD38" s="99"/>
      <c r="VSE38" s="96"/>
      <c r="VSF38" s="96"/>
      <c r="VSG38" s="96"/>
      <c r="VSH38" s="96"/>
      <c r="VSI38" s="97"/>
      <c r="VSJ38" s="96"/>
      <c r="VSK38" s="96"/>
      <c r="VSL38" s="96"/>
      <c r="VSM38" s="96"/>
      <c r="VSN38" s="101"/>
      <c r="VSO38" s="96"/>
      <c r="VSP38" s="100"/>
      <c r="VSQ38" s="102"/>
      <c r="VSR38" s="103"/>
      <c r="VSS38" s="96"/>
      <c r="VST38" s="96"/>
      <c r="VSU38" s="96"/>
      <c r="VSV38" s="97"/>
      <c r="VSW38" s="98"/>
      <c r="VSX38" s="104"/>
      <c r="VSY38" s="96"/>
      <c r="VSZ38" s="99"/>
      <c r="VTA38" s="99"/>
      <c r="VTB38" s="99"/>
      <c r="VTC38" s="96"/>
      <c r="VTD38" s="96"/>
      <c r="VTE38" s="96"/>
      <c r="VTF38" s="96"/>
      <c r="VTG38" s="97"/>
      <c r="VTH38" s="96"/>
      <c r="VTI38" s="96"/>
      <c r="VTJ38" s="96"/>
      <c r="VTK38" s="96"/>
      <c r="VTL38" s="101"/>
      <c r="VTM38" s="96"/>
      <c r="VTN38" s="100"/>
      <c r="VTO38" s="102"/>
      <c r="VTP38" s="103"/>
      <c r="VTQ38" s="96"/>
      <c r="VTR38" s="96"/>
      <c r="VTS38" s="96"/>
      <c r="VTT38" s="97"/>
      <c r="VTU38" s="98"/>
      <c r="VTV38" s="104"/>
      <c r="VTW38" s="96"/>
      <c r="VTX38" s="99"/>
      <c r="VTY38" s="99"/>
      <c r="VTZ38" s="99"/>
      <c r="VUA38" s="96"/>
      <c r="VUB38" s="96"/>
      <c r="VUC38" s="96"/>
      <c r="VUD38" s="96"/>
      <c r="VUE38" s="97"/>
      <c r="VUF38" s="96"/>
      <c r="VUG38" s="96"/>
      <c r="VUH38" s="96"/>
      <c r="VUI38" s="96"/>
      <c r="VUJ38" s="101"/>
      <c r="VUK38" s="96"/>
      <c r="VUL38" s="100"/>
      <c r="VUM38" s="102"/>
      <c r="VUN38" s="103"/>
      <c r="VUO38" s="96"/>
      <c r="VUP38" s="96"/>
      <c r="VUQ38" s="96"/>
      <c r="VUR38" s="97"/>
      <c r="VUS38" s="98"/>
      <c r="VUT38" s="104"/>
      <c r="VUU38" s="96"/>
      <c r="VUV38" s="99"/>
      <c r="VUW38" s="99"/>
      <c r="VUX38" s="99"/>
      <c r="VUY38" s="96"/>
      <c r="VUZ38" s="96"/>
      <c r="VVA38" s="96"/>
      <c r="VVB38" s="96"/>
      <c r="VVC38" s="97"/>
      <c r="VVD38" s="96"/>
      <c r="VVE38" s="96"/>
      <c r="VVF38" s="96"/>
      <c r="VVG38" s="96"/>
      <c r="VVH38" s="101"/>
      <c r="VVI38" s="96"/>
      <c r="VVJ38" s="100"/>
      <c r="VVK38" s="102"/>
      <c r="VVL38" s="103"/>
      <c r="VVM38" s="96"/>
      <c r="VVN38" s="96"/>
      <c r="VVO38" s="96"/>
      <c r="VVP38" s="97"/>
      <c r="VVQ38" s="98"/>
      <c r="VVR38" s="104"/>
      <c r="VVS38" s="96"/>
      <c r="VVT38" s="99"/>
      <c r="VVU38" s="99"/>
      <c r="VVV38" s="99"/>
      <c r="VVW38" s="96"/>
      <c r="VVX38" s="96"/>
      <c r="VVY38" s="96"/>
      <c r="VVZ38" s="96"/>
      <c r="VWA38" s="97"/>
      <c r="VWB38" s="96"/>
      <c r="VWC38" s="96"/>
      <c r="VWD38" s="96"/>
      <c r="VWE38" s="96"/>
      <c r="VWF38" s="101"/>
      <c r="VWG38" s="96"/>
      <c r="VWH38" s="100"/>
      <c r="VWI38" s="102"/>
      <c r="VWJ38" s="103"/>
      <c r="VWK38" s="96"/>
      <c r="VWL38" s="96"/>
      <c r="VWM38" s="96"/>
      <c r="VWN38" s="97"/>
      <c r="VWO38" s="98"/>
      <c r="VWP38" s="104"/>
      <c r="VWQ38" s="96"/>
      <c r="VWR38" s="99"/>
      <c r="VWS38" s="99"/>
      <c r="VWT38" s="99"/>
      <c r="VWU38" s="96"/>
      <c r="VWV38" s="96"/>
      <c r="VWW38" s="96"/>
      <c r="VWX38" s="96"/>
      <c r="VWY38" s="97"/>
      <c r="VWZ38" s="96"/>
      <c r="VXA38" s="96"/>
      <c r="VXB38" s="96"/>
      <c r="VXC38" s="96"/>
      <c r="VXD38" s="101"/>
      <c r="VXE38" s="96"/>
      <c r="VXF38" s="100"/>
      <c r="VXG38" s="102"/>
      <c r="VXH38" s="103"/>
      <c r="VXI38" s="96"/>
      <c r="VXJ38" s="96"/>
      <c r="VXK38" s="96"/>
      <c r="VXL38" s="97"/>
      <c r="VXM38" s="98"/>
      <c r="VXN38" s="104"/>
      <c r="VXO38" s="96"/>
      <c r="VXP38" s="99"/>
      <c r="VXQ38" s="99"/>
      <c r="VXR38" s="99"/>
      <c r="VXS38" s="96"/>
      <c r="VXT38" s="96"/>
      <c r="VXU38" s="96"/>
      <c r="VXV38" s="96"/>
      <c r="VXW38" s="97"/>
      <c r="VXX38" s="96"/>
      <c r="VXY38" s="96"/>
      <c r="VXZ38" s="96"/>
      <c r="VYA38" s="96"/>
      <c r="VYB38" s="101"/>
      <c r="VYC38" s="96"/>
      <c r="VYD38" s="100"/>
      <c r="VYE38" s="102"/>
      <c r="VYF38" s="103"/>
      <c r="VYG38" s="96"/>
      <c r="VYH38" s="96"/>
      <c r="VYI38" s="96"/>
      <c r="VYJ38" s="97"/>
      <c r="VYK38" s="98"/>
      <c r="VYL38" s="104"/>
      <c r="VYM38" s="96"/>
      <c r="VYN38" s="99"/>
      <c r="VYO38" s="99"/>
      <c r="VYP38" s="99"/>
      <c r="VYQ38" s="96"/>
      <c r="VYR38" s="96"/>
      <c r="VYS38" s="96"/>
      <c r="VYT38" s="96"/>
      <c r="VYU38" s="97"/>
      <c r="VYV38" s="96"/>
      <c r="VYW38" s="96"/>
      <c r="VYX38" s="96"/>
      <c r="VYY38" s="96"/>
      <c r="VYZ38" s="101"/>
      <c r="VZA38" s="96"/>
      <c r="VZB38" s="100"/>
      <c r="VZC38" s="102"/>
      <c r="VZD38" s="103"/>
      <c r="VZE38" s="96"/>
      <c r="VZF38" s="96"/>
      <c r="VZG38" s="96"/>
      <c r="VZH38" s="97"/>
      <c r="VZI38" s="98"/>
      <c r="VZJ38" s="104"/>
      <c r="VZK38" s="96"/>
      <c r="VZL38" s="99"/>
      <c r="VZM38" s="99"/>
      <c r="VZN38" s="99"/>
      <c r="VZO38" s="96"/>
      <c r="VZP38" s="96"/>
      <c r="VZQ38" s="96"/>
      <c r="VZR38" s="96"/>
      <c r="VZS38" s="97"/>
      <c r="VZT38" s="96"/>
      <c r="VZU38" s="96"/>
      <c r="VZV38" s="96"/>
      <c r="VZW38" s="96"/>
      <c r="VZX38" s="101"/>
      <c r="VZY38" s="96"/>
      <c r="VZZ38" s="100"/>
      <c r="WAA38" s="102"/>
      <c r="WAB38" s="103"/>
      <c r="WAC38" s="96"/>
      <c r="WAD38" s="96"/>
      <c r="WAE38" s="96"/>
      <c r="WAF38" s="97"/>
      <c r="WAG38" s="98"/>
      <c r="WAH38" s="104"/>
      <c r="WAI38" s="96"/>
      <c r="WAJ38" s="99"/>
      <c r="WAK38" s="99"/>
      <c r="WAL38" s="99"/>
      <c r="WAM38" s="96"/>
      <c r="WAN38" s="96"/>
      <c r="WAO38" s="96"/>
      <c r="WAP38" s="96"/>
      <c r="WAQ38" s="97"/>
      <c r="WAR38" s="96"/>
      <c r="WAS38" s="96"/>
      <c r="WAT38" s="96"/>
      <c r="WAU38" s="96"/>
      <c r="WAV38" s="101"/>
      <c r="WAW38" s="96"/>
      <c r="WAX38" s="100"/>
      <c r="WAY38" s="102"/>
      <c r="WAZ38" s="103"/>
      <c r="WBA38" s="96"/>
      <c r="WBB38" s="96"/>
      <c r="WBC38" s="96"/>
      <c r="WBD38" s="97"/>
      <c r="WBE38" s="98"/>
      <c r="WBF38" s="104"/>
      <c r="WBG38" s="96"/>
      <c r="WBH38" s="99"/>
      <c r="WBI38" s="99"/>
      <c r="WBJ38" s="99"/>
      <c r="WBK38" s="96"/>
      <c r="WBL38" s="96"/>
      <c r="WBM38" s="96"/>
      <c r="WBN38" s="96"/>
      <c r="WBO38" s="97"/>
      <c r="WBP38" s="96"/>
      <c r="WBQ38" s="96"/>
      <c r="WBR38" s="96"/>
      <c r="WBS38" s="96"/>
      <c r="WBT38" s="101"/>
      <c r="WBU38" s="96"/>
      <c r="WBV38" s="100"/>
      <c r="WBW38" s="102"/>
      <c r="WBX38" s="103"/>
      <c r="WBY38" s="96"/>
      <c r="WBZ38" s="96"/>
      <c r="WCA38" s="96"/>
      <c r="WCB38" s="97"/>
      <c r="WCC38" s="98"/>
      <c r="WCD38" s="104"/>
      <c r="WCE38" s="96"/>
      <c r="WCF38" s="99"/>
      <c r="WCG38" s="99"/>
      <c r="WCH38" s="99"/>
      <c r="WCI38" s="96"/>
      <c r="WCJ38" s="96"/>
      <c r="WCK38" s="96"/>
      <c r="WCL38" s="96"/>
      <c r="WCM38" s="97"/>
      <c r="WCN38" s="96"/>
      <c r="WCO38" s="96"/>
      <c r="WCP38" s="96"/>
      <c r="WCQ38" s="96"/>
      <c r="WCR38" s="101"/>
      <c r="WCS38" s="96"/>
      <c r="WCT38" s="100"/>
      <c r="WCU38" s="102"/>
      <c r="WCV38" s="103"/>
      <c r="WCW38" s="96"/>
      <c r="WCX38" s="96"/>
      <c r="WCY38" s="96"/>
      <c r="WCZ38" s="97"/>
      <c r="WDA38" s="98"/>
      <c r="WDB38" s="104"/>
      <c r="WDC38" s="96"/>
      <c r="WDD38" s="99"/>
      <c r="WDE38" s="99"/>
      <c r="WDF38" s="99"/>
      <c r="WDG38" s="96"/>
      <c r="WDH38" s="96"/>
      <c r="WDI38" s="96"/>
      <c r="WDJ38" s="96"/>
      <c r="WDK38" s="97"/>
      <c r="WDL38" s="96"/>
      <c r="WDM38" s="96"/>
      <c r="WDN38" s="96"/>
      <c r="WDO38" s="96"/>
      <c r="WDP38" s="101"/>
      <c r="WDQ38" s="96"/>
      <c r="WDR38" s="100"/>
      <c r="WDS38" s="102"/>
      <c r="WDT38" s="103"/>
      <c r="WDU38" s="96"/>
      <c r="WDV38" s="96"/>
      <c r="WDW38" s="96"/>
      <c r="WDX38" s="97"/>
      <c r="WDY38" s="98"/>
      <c r="WDZ38" s="104"/>
      <c r="WEA38" s="96"/>
      <c r="WEB38" s="99"/>
      <c r="WEC38" s="99"/>
      <c r="WED38" s="99"/>
      <c r="WEE38" s="96"/>
      <c r="WEF38" s="96"/>
      <c r="WEG38" s="96"/>
      <c r="WEH38" s="96"/>
      <c r="WEI38" s="97"/>
      <c r="WEJ38" s="96"/>
      <c r="WEK38" s="96"/>
      <c r="WEL38" s="96"/>
      <c r="WEM38" s="96"/>
      <c r="WEN38" s="101"/>
      <c r="WEO38" s="96"/>
      <c r="WEP38" s="100"/>
      <c r="WEQ38" s="102"/>
      <c r="WER38" s="103"/>
      <c r="WES38" s="96"/>
      <c r="WET38" s="96"/>
      <c r="WEU38" s="96"/>
      <c r="WEV38" s="97"/>
      <c r="WEW38" s="98"/>
      <c r="WEX38" s="104"/>
      <c r="WEY38" s="96"/>
      <c r="WEZ38" s="99"/>
      <c r="WFA38" s="99"/>
      <c r="WFB38" s="99"/>
      <c r="WFC38" s="96"/>
      <c r="WFD38" s="96"/>
      <c r="WFE38" s="96"/>
      <c r="WFF38" s="96"/>
      <c r="WFG38" s="97"/>
      <c r="WFH38" s="96"/>
      <c r="WFI38" s="96"/>
      <c r="WFJ38" s="96"/>
      <c r="WFK38" s="96"/>
      <c r="WFL38" s="101"/>
      <c r="WFM38" s="96"/>
      <c r="WFN38" s="100"/>
      <c r="WFO38" s="102"/>
      <c r="WFP38" s="103"/>
      <c r="WFQ38" s="96"/>
      <c r="WFR38" s="96"/>
      <c r="WFS38" s="96"/>
      <c r="WFT38" s="97"/>
      <c r="WFU38" s="98"/>
      <c r="WFV38" s="104"/>
      <c r="WFW38" s="96"/>
      <c r="WFX38" s="99"/>
      <c r="WFY38" s="99"/>
      <c r="WFZ38" s="99"/>
      <c r="WGA38" s="96"/>
      <c r="WGB38" s="96"/>
      <c r="WGC38" s="96"/>
      <c r="WGD38" s="96"/>
      <c r="WGE38" s="97"/>
      <c r="WGF38" s="96"/>
      <c r="WGG38" s="96"/>
      <c r="WGH38" s="96"/>
      <c r="WGI38" s="96"/>
      <c r="WGJ38" s="101"/>
      <c r="WGK38" s="96"/>
      <c r="WGL38" s="100"/>
      <c r="WGM38" s="102"/>
      <c r="WGN38" s="103"/>
      <c r="WGO38" s="96"/>
      <c r="WGP38" s="96"/>
      <c r="WGQ38" s="96"/>
      <c r="WGR38" s="97"/>
      <c r="WGS38" s="98"/>
      <c r="WGT38" s="104"/>
      <c r="WGU38" s="96"/>
      <c r="WGV38" s="99"/>
      <c r="WGW38" s="99"/>
      <c r="WGX38" s="99"/>
      <c r="WGY38" s="96"/>
      <c r="WGZ38" s="96"/>
      <c r="WHA38" s="96"/>
      <c r="WHB38" s="96"/>
      <c r="WHC38" s="97"/>
      <c r="WHD38" s="96"/>
      <c r="WHE38" s="96"/>
      <c r="WHF38" s="96"/>
      <c r="WHG38" s="96"/>
      <c r="WHH38" s="101"/>
      <c r="WHI38" s="96"/>
      <c r="WHJ38" s="100"/>
      <c r="WHK38" s="102"/>
      <c r="WHL38" s="103"/>
      <c r="WHM38" s="96"/>
      <c r="WHN38" s="96"/>
      <c r="WHO38" s="96"/>
      <c r="WHP38" s="97"/>
      <c r="WHQ38" s="98"/>
      <c r="WHR38" s="104"/>
      <c r="WHS38" s="96"/>
      <c r="WHT38" s="99"/>
      <c r="WHU38" s="99"/>
      <c r="WHV38" s="99"/>
      <c r="WHW38" s="96"/>
      <c r="WHX38" s="96"/>
      <c r="WHY38" s="96"/>
      <c r="WHZ38" s="96"/>
      <c r="WIA38" s="97"/>
      <c r="WIB38" s="96"/>
      <c r="WIC38" s="96"/>
      <c r="WID38" s="96"/>
      <c r="WIE38" s="96"/>
      <c r="WIF38" s="101"/>
      <c r="WIG38" s="96"/>
      <c r="WIH38" s="100"/>
      <c r="WII38" s="102"/>
      <c r="WIJ38" s="103"/>
      <c r="WIK38" s="96"/>
      <c r="WIL38" s="96"/>
      <c r="WIM38" s="96"/>
      <c r="WIN38" s="97"/>
      <c r="WIO38" s="98"/>
      <c r="WIP38" s="104"/>
      <c r="WIQ38" s="96"/>
      <c r="WIR38" s="99"/>
      <c r="WIS38" s="99"/>
      <c r="WIT38" s="99"/>
      <c r="WIU38" s="96"/>
      <c r="WIV38" s="96"/>
      <c r="WIW38" s="96"/>
      <c r="WIX38" s="96"/>
      <c r="WIY38" s="97"/>
      <c r="WIZ38" s="96"/>
      <c r="WJA38" s="96"/>
      <c r="WJB38" s="96"/>
      <c r="WJC38" s="96"/>
      <c r="WJD38" s="101"/>
      <c r="WJE38" s="96"/>
      <c r="WJF38" s="100"/>
      <c r="WJG38" s="102"/>
      <c r="WJH38" s="103"/>
      <c r="WJI38" s="96"/>
      <c r="WJJ38" s="96"/>
      <c r="WJK38" s="96"/>
      <c r="WJL38" s="97"/>
      <c r="WJM38" s="98"/>
      <c r="WJN38" s="104"/>
      <c r="WJO38" s="96"/>
      <c r="WJP38" s="99"/>
      <c r="WJQ38" s="99"/>
      <c r="WJR38" s="99"/>
      <c r="WJS38" s="96"/>
      <c r="WJT38" s="96"/>
      <c r="WJU38" s="96"/>
      <c r="WJV38" s="96"/>
      <c r="WJW38" s="97"/>
      <c r="WJX38" s="96"/>
      <c r="WJY38" s="96"/>
      <c r="WJZ38" s="96"/>
      <c r="WKA38" s="96"/>
      <c r="WKB38" s="101"/>
      <c r="WKC38" s="96"/>
      <c r="WKD38" s="100"/>
      <c r="WKE38" s="102"/>
      <c r="WKF38" s="103"/>
      <c r="WKG38" s="96"/>
      <c r="WKH38" s="96"/>
      <c r="WKI38" s="96"/>
      <c r="WKJ38" s="97"/>
      <c r="WKK38" s="98"/>
      <c r="WKL38" s="104"/>
      <c r="WKM38" s="96"/>
      <c r="WKN38" s="99"/>
      <c r="WKO38" s="99"/>
      <c r="WKP38" s="99"/>
      <c r="WKQ38" s="96"/>
      <c r="WKR38" s="96"/>
      <c r="WKS38" s="96"/>
      <c r="WKT38" s="96"/>
      <c r="WKU38" s="97"/>
      <c r="WKV38" s="96"/>
      <c r="WKW38" s="96"/>
      <c r="WKX38" s="96"/>
      <c r="WKY38" s="96"/>
      <c r="WKZ38" s="101"/>
      <c r="WLA38" s="96"/>
      <c r="WLB38" s="100"/>
      <c r="WLC38" s="102"/>
      <c r="WLD38" s="103"/>
      <c r="WLE38" s="96"/>
      <c r="WLF38" s="96"/>
      <c r="WLG38" s="96"/>
      <c r="WLH38" s="97"/>
      <c r="WLI38" s="98"/>
      <c r="WLJ38" s="104"/>
      <c r="WLK38" s="96"/>
      <c r="WLL38" s="99"/>
      <c r="WLM38" s="99"/>
      <c r="WLN38" s="99"/>
      <c r="WLO38" s="96"/>
      <c r="WLP38" s="96"/>
      <c r="WLQ38" s="96"/>
      <c r="WLR38" s="96"/>
      <c r="WLS38" s="97"/>
      <c r="WLT38" s="96"/>
      <c r="WLU38" s="96"/>
      <c r="WLV38" s="96"/>
      <c r="WLW38" s="96"/>
      <c r="WLX38" s="101"/>
      <c r="WLY38" s="96"/>
      <c r="WLZ38" s="100"/>
      <c r="WMA38" s="102"/>
      <c r="WMB38" s="103"/>
      <c r="WMC38" s="96"/>
      <c r="WMD38" s="96"/>
      <c r="WME38" s="96"/>
      <c r="WMF38" s="97"/>
      <c r="WMG38" s="98"/>
      <c r="WMH38" s="104"/>
      <c r="WMI38" s="96"/>
      <c r="WMJ38" s="99"/>
      <c r="WMK38" s="99"/>
      <c r="WML38" s="99"/>
      <c r="WMM38" s="96"/>
      <c r="WMN38" s="96"/>
      <c r="WMO38" s="96"/>
      <c r="WMP38" s="96"/>
      <c r="WMQ38" s="97"/>
      <c r="WMR38" s="96"/>
      <c r="WMS38" s="96"/>
      <c r="WMT38" s="96"/>
      <c r="WMU38" s="96"/>
      <c r="WMV38" s="101"/>
      <c r="WMW38" s="96"/>
      <c r="WMX38" s="100"/>
      <c r="WMY38" s="102"/>
      <c r="WMZ38" s="103"/>
      <c r="WNA38" s="96"/>
      <c r="WNB38" s="96"/>
      <c r="WNC38" s="96"/>
      <c r="WND38" s="97"/>
      <c r="WNE38" s="98"/>
      <c r="WNF38" s="104"/>
      <c r="WNG38" s="96"/>
      <c r="WNH38" s="99"/>
      <c r="WNI38" s="99"/>
      <c r="WNJ38" s="99"/>
      <c r="WNK38" s="96"/>
      <c r="WNL38" s="96"/>
      <c r="WNM38" s="96"/>
      <c r="WNN38" s="96"/>
      <c r="WNO38" s="97"/>
      <c r="WNP38" s="96"/>
      <c r="WNQ38" s="96"/>
      <c r="WNR38" s="96"/>
      <c r="WNS38" s="96"/>
      <c r="WNT38" s="101"/>
      <c r="WNU38" s="96"/>
      <c r="WNV38" s="100"/>
      <c r="WNW38" s="102"/>
      <c r="WNX38" s="103"/>
      <c r="WNY38" s="96"/>
      <c r="WNZ38" s="96"/>
      <c r="WOA38" s="96"/>
      <c r="WOB38" s="97"/>
      <c r="WOC38" s="98"/>
      <c r="WOD38" s="104"/>
      <c r="WOE38" s="96"/>
      <c r="WOF38" s="99"/>
      <c r="WOG38" s="99"/>
      <c r="WOH38" s="99"/>
      <c r="WOI38" s="96"/>
      <c r="WOJ38" s="96"/>
      <c r="WOK38" s="96"/>
      <c r="WOL38" s="96"/>
      <c r="WOM38" s="97"/>
      <c r="WON38" s="96"/>
      <c r="WOO38" s="96"/>
      <c r="WOP38" s="96"/>
      <c r="WOQ38" s="96"/>
      <c r="WOR38" s="101"/>
      <c r="WOS38" s="96"/>
      <c r="WOT38" s="100"/>
      <c r="WOU38" s="102"/>
      <c r="WOV38" s="103"/>
      <c r="WOW38" s="96"/>
      <c r="WOX38" s="96"/>
      <c r="WOY38" s="96"/>
      <c r="WOZ38" s="97"/>
      <c r="WPA38" s="98"/>
      <c r="WPB38" s="104"/>
      <c r="WPC38" s="96"/>
      <c r="WPD38" s="99"/>
      <c r="WPE38" s="99"/>
      <c r="WPF38" s="99"/>
      <c r="WPG38" s="96"/>
      <c r="WPH38" s="96"/>
      <c r="WPI38" s="96"/>
      <c r="WPJ38" s="96"/>
      <c r="WPK38" s="97"/>
      <c r="WPL38" s="96"/>
      <c r="WPM38" s="96"/>
      <c r="WPN38" s="96"/>
      <c r="WPO38" s="96"/>
      <c r="WPP38" s="101"/>
      <c r="WPQ38" s="96"/>
      <c r="WPR38" s="100"/>
      <c r="WPS38" s="102"/>
      <c r="WPT38" s="103"/>
      <c r="WPU38" s="96"/>
      <c r="WPV38" s="96"/>
      <c r="WPW38" s="96"/>
      <c r="WPX38" s="97"/>
      <c r="WPY38" s="98"/>
      <c r="WPZ38" s="104"/>
      <c r="WQA38" s="96"/>
      <c r="WQB38" s="99"/>
      <c r="WQC38" s="99"/>
      <c r="WQD38" s="99"/>
      <c r="WQE38" s="96"/>
      <c r="WQF38" s="96"/>
      <c r="WQG38" s="96"/>
      <c r="WQH38" s="96"/>
      <c r="WQI38" s="97"/>
      <c r="WQJ38" s="96"/>
      <c r="WQK38" s="96"/>
      <c r="WQL38" s="96"/>
      <c r="WQM38" s="96"/>
      <c r="WQN38" s="101"/>
      <c r="WQO38" s="96"/>
      <c r="WQP38" s="100"/>
      <c r="WQQ38" s="102"/>
      <c r="WQR38" s="103"/>
      <c r="WQS38" s="96"/>
      <c r="WQT38" s="96"/>
      <c r="WQU38" s="96"/>
      <c r="WQV38" s="97"/>
      <c r="WQW38" s="98"/>
      <c r="WQX38" s="104"/>
      <c r="WQY38" s="96"/>
      <c r="WQZ38" s="99"/>
      <c r="WRA38" s="99"/>
      <c r="WRB38" s="99"/>
      <c r="WRC38" s="96"/>
      <c r="WRD38" s="96"/>
      <c r="WRE38" s="96"/>
      <c r="WRF38" s="96"/>
      <c r="WRG38" s="97"/>
      <c r="WRH38" s="96"/>
      <c r="WRI38" s="96"/>
      <c r="WRJ38" s="96"/>
      <c r="WRK38" s="96"/>
      <c r="WRL38" s="101"/>
      <c r="WRM38" s="96"/>
      <c r="WRN38" s="100"/>
      <c r="WRO38" s="102"/>
      <c r="WRP38" s="103"/>
      <c r="WRQ38" s="96"/>
      <c r="WRR38" s="96"/>
      <c r="WRS38" s="96"/>
      <c r="WRT38" s="97"/>
      <c r="WRU38" s="98"/>
      <c r="WRV38" s="104"/>
      <c r="WRW38" s="96"/>
      <c r="WRX38" s="99"/>
      <c r="WRY38" s="99"/>
      <c r="WRZ38" s="99"/>
      <c r="WSA38" s="96"/>
      <c r="WSB38" s="96"/>
      <c r="WSC38" s="96"/>
      <c r="WSD38" s="96"/>
      <c r="WSE38" s="97"/>
      <c r="WSF38" s="96"/>
      <c r="WSG38" s="96"/>
      <c r="WSH38" s="96"/>
      <c r="WSI38" s="96"/>
      <c r="WSJ38" s="101"/>
      <c r="WSK38" s="96"/>
      <c r="WSL38" s="100"/>
      <c r="WSM38" s="102"/>
      <c r="WSN38" s="103"/>
      <c r="WSO38" s="96"/>
      <c r="WSP38" s="96"/>
      <c r="WSQ38" s="96"/>
      <c r="WSR38" s="97"/>
      <c r="WSS38" s="98"/>
      <c r="WST38" s="104"/>
      <c r="WSU38" s="96"/>
      <c r="WSV38" s="99"/>
      <c r="WSW38" s="99"/>
      <c r="WSX38" s="99"/>
      <c r="WSY38" s="96"/>
      <c r="WSZ38" s="96"/>
      <c r="WTA38" s="96"/>
      <c r="WTB38" s="96"/>
      <c r="WTC38" s="97"/>
      <c r="WTD38" s="96"/>
      <c r="WTE38" s="96"/>
      <c r="WTF38" s="96"/>
      <c r="WTG38" s="96"/>
      <c r="WTH38" s="101"/>
      <c r="WTI38" s="96"/>
      <c r="WTJ38" s="100"/>
      <c r="WTK38" s="102"/>
      <c r="WTL38" s="103"/>
      <c r="WTM38" s="96"/>
      <c r="WTN38" s="96"/>
      <c r="WTO38" s="96"/>
      <c r="WTP38" s="97"/>
      <c r="WTQ38" s="98"/>
      <c r="WTR38" s="104"/>
      <c r="WTS38" s="96"/>
      <c r="WTT38" s="99"/>
      <c r="WTU38" s="99"/>
      <c r="WTV38" s="99"/>
      <c r="WTW38" s="96"/>
      <c r="WTX38" s="96"/>
      <c r="WTY38" s="96"/>
      <c r="WTZ38" s="96"/>
      <c r="WUA38" s="97"/>
      <c r="WUB38" s="96"/>
      <c r="WUC38" s="96"/>
      <c r="WUD38" s="96"/>
      <c r="WUE38" s="96"/>
      <c r="WUF38" s="101"/>
      <c r="WUG38" s="96"/>
      <c r="WUH38" s="100"/>
      <c r="WUI38" s="102"/>
      <c r="WUJ38" s="103"/>
      <c r="WUK38" s="96"/>
      <c r="WUL38" s="96"/>
      <c r="WUM38" s="96"/>
      <c r="WUN38" s="97"/>
      <c r="WUO38" s="98"/>
      <c r="WUP38" s="104"/>
      <c r="WUQ38" s="96"/>
      <c r="WUR38" s="99"/>
      <c r="WUS38" s="99"/>
      <c r="WUT38" s="99"/>
      <c r="WUU38" s="96"/>
      <c r="WUV38" s="96"/>
      <c r="WUW38" s="96"/>
      <c r="WUX38" s="96"/>
      <c r="WUY38" s="97"/>
      <c r="WUZ38" s="96"/>
      <c r="WVA38" s="96"/>
      <c r="WVB38" s="96"/>
      <c r="WVC38" s="96"/>
      <c r="WVD38" s="101"/>
      <c r="WVE38" s="96"/>
      <c r="WVF38" s="100"/>
      <c r="WVG38" s="102"/>
      <c r="WVH38" s="103"/>
      <c r="WVI38" s="96"/>
      <c r="WVJ38" s="96"/>
      <c r="WVK38" s="96"/>
      <c r="WVL38" s="97"/>
      <c r="WVM38" s="98"/>
      <c r="WVN38" s="104"/>
      <c r="WVO38" s="96"/>
      <c r="WVP38" s="99"/>
      <c r="WVQ38" s="99"/>
      <c r="WVR38" s="99"/>
      <c r="WVS38" s="96"/>
      <c r="WVT38" s="96"/>
      <c r="WVU38" s="96"/>
      <c r="WVV38" s="96"/>
      <c r="WVW38" s="97"/>
      <c r="WVX38" s="96"/>
      <c r="WVY38" s="96"/>
      <c r="WVZ38" s="96"/>
      <c r="WWA38" s="96"/>
      <c r="WWB38" s="101"/>
      <c r="WWC38" s="96"/>
      <c r="WWD38" s="100"/>
      <c r="WWE38" s="102"/>
      <c r="WWF38" s="103"/>
      <c r="WWG38" s="96"/>
      <c r="WWH38" s="96"/>
      <c r="WWI38" s="96"/>
      <c r="WWJ38" s="97"/>
      <c r="WWK38" s="98"/>
      <c r="WWL38" s="104"/>
      <c r="WWM38" s="96"/>
      <c r="WWN38" s="99"/>
      <c r="WWO38" s="99"/>
      <c r="WWP38" s="99"/>
      <c r="WWQ38" s="96"/>
      <c r="WWR38" s="96"/>
      <c r="WWS38" s="96"/>
      <c r="WWT38" s="96"/>
      <c r="WWU38" s="97"/>
      <c r="WWV38" s="96"/>
      <c r="WWW38" s="96"/>
      <c r="WWX38" s="96"/>
      <c r="WWY38" s="96"/>
      <c r="WWZ38" s="101"/>
      <c r="WXA38" s="96"/>
      <c r="WXB38" s="100"/>
      <c r="WXC38" s="102"/>
      <c r="WXD38" s="103"/>
      <c r="WXE38" s="96"/>
      <c r="WXF38" s="96"/>
      <c r="WXG38" s="96"/>
      <c r="WXH38" s="97"/>
      <c r="WXI38" s="98"/>
      <c r="WXJ38" s="104"/>
      <c r="WXK38" s="96"/>
      <c r="WXL38" s="99"/>
      <c r="WXM38" s="99"/>
      <c r="WXN38" s="99"/>
      <c r="WXO38" s="96"/>
      <c r="WXP38" s="96"/>
      <c r="WXQ38" s="96"/>
      <c r="WXR38" s="96"/>
      <c r="WXS38" s="97"/>
      <c r="WXT38" s="96"/>
      <c r="WXU38" s="96"/>
      <c r="WXV38" s="96"/>
      <c r="WXW38" s="96"/>
      <c r="WXX38" s="101"/>
      <c r="WXY38" s="96"/>
      <c r="WXZ38" s="100"/>
      <c r="WYA38" s="102"/>
      <c r="WYB38" s="103"/>
      <c r="WYC38" s="96"/>
      <c r="WYD38" s="96"/>
      <c r="WYE38" s="96"/>
      <c r="WYF38" s="97"/>
      <c r="WYG38" s="98"/>
      <c r="WYH38" s="104"/>
      <c r="WYI38" s="96"/>
      <c r="WYJ38" s="99"/>
      <c r="WYK38" s="99"/>
      <c r="WYL38" s="99"/>
      <c r="WYM38" s="96"/>
      <c r="WYN38" s="96"/>
      <c r="WYO38" s="96"/>
      <c r="WYP38" s="96"/>
      <c r="WYQ38" s="97"/>
      <c r="WYR38" s="96"/>
      <c r="WYS38" s="96"/>
      <c r="WYT38" s="96"/>
      <c r="WYU38" s="96"/>
      <c r="WYV38" s="101"/>
      <c r="WYW38" s="96"/>
      <c r="WYX38" s="100"/>
      <c r="WYY38" s="102"/>
      <c r="WYZ38" s="103"/>
      <c r="WZA38" s="96"/>
      <c r="WZB38" s="96"/>
      <c r="WZC38" s="96"/>
      <c r="WZD38" s="97"/>
      <c r="WZE38" s="98"/>
      <c r="WZF38" s="104"/>
      <c r="WZG38" s="96"/>
      <c r="WZH38" s="99"/>
      <c r="WZI38" s="99"/>
      <c r="WZJ38" s="99"/>
      <c r="WZK38" s="96"/>
      <c r="WZL38" s="96"/>
      <c r="WZM38" s="96"/>
      <c r="WZN38" s="96"/>
      <c r="WZO38" s="97"/>
      <c r="WZP38" s="96"/>
      <c r="WZQ38" s="96"/>
      <c r="WZR38" s="96"/>
      <c r="WZS38" s="96"/>
      <c r="WZT38" s="101"/>
      <c r="WZU38" s="96"/>
      <c r="WZV38" s="100"/>
      <c r="WZW38" s="102"/>
      <c r="WZX38" s="103"/>
      <c r="WZY38" s="96"/>
      <c r="WZZ38" s="96"/>
      <c r="XAA38" s="96"/>
      <c r="XAB38" s="97"/>
      <c r="XAC38" s="98"/>
      <c r="XAD38" s="104"/>
      <c r="XAE38" s="96"/>
      <c r="XAF38" s="99"/>
      <c r="XAG38" s="99"/>
      <c r="XAH38" s="99"/>
      <c r="XAI38" s="96"/>
      <c r="XAJ38" s="96"/>
      <c r="XAK38" s="96"/>
      <c r="XAL38" s="96"/>
      <c r="XAM38" s="97"/>
      <c r="XAN38" s="96"/>
      <c r="XAO38" s="96"/>
      <c r="XAP38" s="96"/>
      <c r="XAQ38" s="96"/>
      <c r="XAR38" s="101"/>
      <c r="XAS38" s="96"/>
      <c r="XAT38" s="100"/>
      <c r="XAU38" s="102"/>
      <c r="XAV38" s="103"/>
      <c r="XAW38" s="96"/>
      <c r="XAX38" s="96"/>
      <c r="XAY38" s="96"/>
      <c r="XAZ38" s="97"/>
      <c r="XBA38" s="98"/>
      <c r="XBB38" s="104"/>
      <c r="XBC38" s="96"/>
      <c r="XBD38" s="99"/>
      <c r="XBE38" s="99"/>
      <c r="XBF38" s="99"/>
      <c r="XBG38" s="96"/>
      <c r="XBH38" s="96"/>
      <c r="XBI38" s="96"/>
      <c r="XBJ38" s="96"/>
      <c r="XBK38" s="97"/>
      <c r="XBL38" s="96"/>
      <c r="XBM38" s="96"/>
      <c r="XBN38" s="96"/>
      <c r="XBO38" s="96"/>
      <c r="XBP38" s="101"/>
      <c r="XBQ38" s="96"/>
      <c r="XBR38" s="100"/>
      <c r="XBS38" s="102"/>
      <c r="XBT38" s="103"/>
      <c r="XBU38" s="96"/>
      <c r="XBV38" s="96"/>
      <c r="XBW38" s="96"/>
      <c r="XBX38" s="97"/>
      <c r="XBY38" s="98"/>
      <c r="XBZ38" s="104"/>
      <c r="XCA38" s="96"/>
      <c r="XCB38" s="99"/>
      <c r="XCC38" s="99"/>
      <c r="XCD38" s="99"/>
      <c r="XCE38" s="96"/>
      <c r="XCF38" s="96"/>
      <c r="XCG38" s="96"/>
      <c r="XCH38" s="96"/>
      <c r="XCI38" s="97"/>
      <c r="XCJ38" s="96"/>
      <c r="XCK38" s="96"/>
      <c r="XCL38" s="96"/>
      <c r="XCM38" s="96"/>
      <c r="XCN38" s="101"/>
      <c r="XCO38" s="96"/>
      <c r="XCP38" s="100"/>
      <c r="XCQ38" s="102"/>
      <c r="XCR38" s="103"/>
      <c r="XCS38" s="96"/>
      <c r="XCT38" s="96"/>
      <c r="XCU38" s="96"/>
      <c r="XCV38" s="97"/>
      <c r="XCW38" s="98"/>
      <c r="XCX38" s="104"/>
      <c r="XCY38" s="96"/>
      <c r="XCZ38" s="99"/>
      <c r="XDA38" s="99"/>
      <c r="XDB38" s="99"/>
      <c r="XDC38" s="96"/>
      <c r="XDD38" s="96"/>
      <c r="XDE38" s="96"/>
      <c r="XDF38" s="96"/>
      <c r="XDG38" s="97"/>
      <c r="XDH38" s="96"/>
      <c r="XDI38" s="96"/>
      <c r="XDJ38" s="96"/>
      <c r="XDK38" s="96"/>
      <c r="XDL38" s="101"/>
      <c r="XDM38" s="96"/>
      <c r="XDN38" s="100"/>
      <c r="XDO38" s="102"/>
      <c r="XDP38" s="103"/>
      <c r="XDQ38" s="96"/>
      <c r="XDR38" s="96"/>
      <c r="XDS38" s="96"/>
      <c r="XDT38" s="97"/>
      <c r="XDU38" s="98"/>
      <c r="XDV38" s="104"/>
      <c r="XDW38" s="96"/>
      <c r="XDX38" s="99"/>
      <c r="XDY38" s="99"/>
      <c r="XDZ38" s="99"/>
      <c r="XEA38" s="96"/>
      <c r="XEB38" s="96"/>
      <c r="XEC38" s="96"/>
      <c r="XED38" s="11"/>
    </row>
    <row r="39" spans="1:16358" ht="30" x14ac:dyDescent="0.25">
      <c r="A39" s="9" t="s">
        <v>364</v>
      </c>
      <c r="B39" s="10" t="s">
        <v>365</v>
      </c>
      <c r="C39" s="10" t="s">
        <v>366</v>
      </c>
      <c r="D39" s="10" t="s">
        <v>62</v>
      </c>
      <c r="E39" s="11" t="s">
        <v>63</v>
      </c>
      <c r="F39" s="9" t="s">
        <v>64</v>
      </c>
      <c r="G39" s="10"/>
      <c r="H39" s="12">
        <v>99089</v>
      </c>
      <c r="I39" s="12">
        <v>0</v>
      </c>
      <c r="J39" s="12">
        <f t="shared" si="1"/>
        <v>99089</v>
      </c>
      <c r="K39" s="10" t="s">
        <v>367</v>
      </c>
      <c r="L39" s="11" t="s">
        <v>203</v>
      </c>
      <c r="M39" s="10" t="s">
        <v>80</v>
      </c>
      <c r="N39" s="10" t="s">
        <v>368</v>
      </c>
      <c r="O39" s="10" t="s">
        <v>70</v>
      </c>
      <c r="P39" s="10" t="s">
        <v>71</v>
      </c>
      <c r="Q39" s="85" t="s">
        <v>72</v>
      </c>
    </row>
    <row r="40" spans="1:16358" ht="90" x14ac:dyDescent="0.25">
      <c r="A40" s="5" t="s">
        <v>369</v>
      </c>
      <c r="B40" s="3" t="s">
        <v>370</v>
      </c>
      <c r="C40" s="3" t="s">
        <v>371</v>
      </c>
      <c r="D40" s="3" t="s">
        <v>187</v>
      </c>
      <c r="E40" s="4" t="s">
        <v>188</v>
      </c>
      <c r="F40" s="5" t="s">
        <v>64</v>
      </c>
      <c r="G40" s="3"/>
      <c r="H40" s="6">
        <v>80000</v>
      </c>
      <c r="I40" s="6">
        <v>0</v>
      </c>
      <c r="J40" s="6">
        <f t="shared" si="1"/>
        <v>80000</v>
      </c>
      <c r="K40" s="3" t="s">
        <v>372</v>
      </c>
      <c r="L40" s="4" t="s">
        <v>110</v>
      </c>
      <c r="M40" s="3" t="s">
        <v>373</v>
      </c>
      <c r="N40" s="3" t="s">
        <v>53</v>
      </c>
      <c r="O40" s="3" t="s">
        <v>219</v>
      </c>
      <c r="P40" s="3" t="s">
        <v>374</v>
      </c>
      <c r="Q40" s="84" t="s">
        <v>126</v>
      </c>
    </row>
    <row r="41" spans="1:16358" ht="90" x14ac:dyDescent="0.25">
      <c r="A41" s="9" t="s">
        <v>375</v>
      </c>
      <c r="B41" s="10" t="s">
        <v>376</v>
      </c>
      <c r="C41" s="10" t="s">
        <v>377</v>
      </c>
      <c r="D41" s="10" t="s">
        <v>76</v>
      </c>
      <c r="E41" s="11" t="s">
        <v>313</v>
      </c>
      <c r="F41" s="9" t="s">
        <v>95</v>
      </c>
      <c r="G41" s="10"/>
      <c r="H41" s="12">
        <v>29576</v>
      </c>
      <c r="I41" s="12">
        <v>0</v>
      </c>
      <c r="J41" s="12">
        <f t="shared" si="1"/>
        <v>29576</v>
      </c>
      <c r="K41" s="10" t="s">
        <v>378</v>
      </c>
      <c r="L41" s="11"/>
      <c r="M41" s="10" t="s">
        <v>379</v>
      </c>
      <c r="N41" s="23" t="s">
        <v>380</v>
      </c>
      <c r="O41" s="10" t="s">
        <v>317</v>
      </c>
      <c r="P41" s="10" t="s">
        <v>381</v>
      </c>
      <c r="Q41" s="85" t="s">
        <v>95</v>
      </c>
    </row>
    <row r="42" spans="1:16358" ht="120" x14ac:dyDescent="0.25">
      <c r="A42" s="5" t="s">
        <v>382</v>
      </c>
      <c r="B42" s="3" t="s">
        <v>383</v>
      </c>
      <c r="C42" s="3" t="s">
        <v>384</v>
      </c>
      <c r="D42" s="3" t="s">
        <v>187</v>
      </c>
      <c r="E42" s="4" t="s">
        <v>188</v>
      </c>
      <c r="F42" s="5" t="s">
        <v>64</v>
      </c>
      <c r="G42" s="3"/>
      <c r="H42" s="6">
        <v>200000</v>
      </c>
      <c r="I42" s="6">
        <v>0</v>
      </c>
      <c r="J42" s="6">
        <f t="shared" si="1"/>
        <v>200000</v>
      </c>
      <c r="K42" s="3" t="s">
        <v>385</v>
      </c>
      <c r="L42" s="4" t="s">
        <v>110</v>
      </c>
      <c r="M42" s="3" t="s">
        <v>386</v>
      </c>
      <c r="N42" s="3" t="s">
        <v>387</v>
      </c>
      <c r="O42" s="3" t="s">
        <v>219</v>
      </c>
      <c r="P42" s="3" t="s">
        <v>388</v>
      </c>
      <c r="Q42" s="84" t="s">
        <v>126</v>
      </c>
    </row>
    <row r="43" spans="1:16358" ht="120" x14ac:dyDescent="0.25">
      <c r="A43" s="9" t="s">
        <v>389</v>
      </c>
      <c r="B43" s="10" t="s">
        <v>390</v>
      </c>
      <c r="C43" s="10" t="s">
        <v>391</v>
      </c>
      <c r="D43" s="10" t="s">
        <v>287</v>
      </c>
      <c r="E43" s="11" t="s">
        <v>63</v>
      </c>
      <c r="F43" s="9" t="s">
        <v>64</v>
      </c>
      <c r="G43" s="10"/>
      <c r="H43" s="12">
        <v>256623</v>
      </c>
      <c r="I43" s="12">
        <v>0</v>
      </c>
      <c r="J43" s="12">
        <f t="shared" si="1"/>
        <v>256623</v>
      </c>
      <c r="K43" s="10" t="s">
        <v>392</v>
      </c>
      <c r="L43" s="11" t="s">
        <v>307</v>
      </c>
      <c r="M43" s="10" t="s">
        <v>393</v>
      </c>
      <c r="N43" s="16" t="s">
        <v>394</v>
      </c>
      <c r="O43" s="10" t="s">
        <v>395</v>
      </c>
      <c r="P43" s="10" t="s">
        <v>396</v>
      </c>
      <c r="Q43" s="85" t="s">
        <v>72</v>
      </c>
    </row>
    <row r="44" spans="1:16358" ht="45" x14ac:dyDescent="0.25">
      <c r="A44" s="5" t="s">
        <v>397</v>
      </c>
      <c r="B44" s="3" t="s">
        <v>398</v>
      </c>
      <c r="C44" s="3" t="s">
        <v>399</v>
      </c>
      <c r="D44" s="3" t="s">
        <v>146</v>
      </c>
      <c r="E44" s="4" t="s">
        <v>44</v>
      </c>
      <c r="F44" s="5" t="s">
        <v>45</v>
      </c>
      <c r="G44" s="3"/>
      <c r="H44" s="6">
        <v>0</v>
      </c>
      <c r="I44" s="6">
        <v>25000</v>
      </c>
      <c r="J44" s="6">
        <f t="shared" si="1"/>
        <v>25000</v>
      </c>
      <c r="K44" s="3" t="s">
        <v>222</v>
      </c>
      <c r="L44" s="4" t="s">
        <v>166</v>
      </c>
      <c r="M44" s="3" t="s">
        <v>80</v>
      </c>
      <c r="N44" s="3" t="s">
        <v>400</v>
      </c>
      <c r="O44" s="3" t="s">
        <v>401</v>
      </c>
      <c r="P44" s="3" t="s">
        <v>402</v>
      </c>
      <c r="Q44" s="84" t="s">
        <v>45</v>
      </c>
    </row>
    <row r="45" spans="1:16358" ht="75" x14ac:dyDescent="0.25">
      <c r="A45" s="9" t="s">
        <v>397</v>
      </c>
      <c r="B45" s="10" t="s">
        <v>403</v>
      </c>
      <c r="C45" s="10" t="s">
        <v>404</v>
      </c>
      <c r="D45" s="10" t="s">
        <v>62</v>
      </c>
      <c r="E45" s="11" t="s">
        <v>63</v>
      </c>
      <c r="F45" s="9" t="s">
        <v>64</v>
      </c>
      <c r="G45" s="10"/>
      <c r="H45" s="12">
        <v>1704586</v>
      </c>
      <c r="I45" s="12">
        <v>0</v>
      </c>
      <c r="J45" s="12">
        <f t="shared" si="1"/>
        <v>1704586</v>
      </c>
      <c r="K45" s="10" t="s">
        <v>405</v>
      </c>
      <c r="L45" s="11" t="s">
        <v>203</v>
      </c>
      <c r="M45" s="10" t="s">
        <v>406</v>
      </c>
      <c r="N45" s="10" t="s">
        <v>407</v>
      </c>
      <c r="O45" s="10" t="s">
        <v>70</v>
      </c>
      <c r="P45" s="10" t="s">
        <v>408</v>
      </c>
      <c r="Q45" s="85" t="s">
        <v>72</v>
      </c>
    </row>
    <row r="46" spans="1:16358" ht="195" x14ac:dyDescent="0.25">
      <c r="A46" s="5" t="s">
        <v>397</v>
      </c>
      <c r="B46" s="3" t="s">
        <v>409</v>
      </c>
      <c r="C46" s="17" t="s">
        <v>410</v>
      </c>
      <c r="D46" s="17" t="s">
        <v>287</v>
      </c>
      <c r="E46" s="4" t="s">
        <v>44</v>
      </c>
      <c r="F46" s="5" t="s">
        <v>45</v>
      </c>
      <c r="G46" s="3"/>
      <c r="H46" s="6">
        <v>0</v>
      </c>
      <c r="I46" s="6">
        <v>30000</v>
      </c>
      <c r="J46" s="6">
        <f t="shared" si="1"/>
        <v>30000</v>
      </c>
      <c r="K46" s="3" t="s">
        <v>411</v>
      </c>
      <c r="L46" s="4" t="s">
        <v>172</v>
      </c>
      <c r="M46" s="3" t="s">
        <v>173</v>
      </c>
      <c r="N46" s="3" t="s">
        <v>412</v>
      </c>
      <c r="O46" s="3" t="s">
        <v>413</v>
      </c>
      <c r="P46" s="3" t="s">
        <v>414</v>
      </c>
      <c r="Q46" s="84" t="s">
        <v>45</v>
      </c>
    </row>
    <row r="47" spans="1:16358" ht="120" x14ac:dyDescent="0.25">
      <c r="A47" s="9" t="s">
        <v>397</v>
      </c>
      <c r="B47" s="10" t="s">
        <v>390</v>
      </c>
      <c r="C47" s="10" t="s">
        <v>415</v>
      </c>
      <c r="D47" s="10" t="s">
        <v>287</v>
      </c>
      <c r="E47" s="11" t="s">
        <v>63</v>
      </c>
      <c r="F47" s="9" t="s">
        <v>64</v>
      </c>
      <c r="G47" s="10"/>
      <c r="H47" s="12">
        <f>1547406</f>
        <v>1547406</v>
      </c>
      <c r="I47" s="12">
        <v>0</v>
      </c>
      <c r="J47" s="12">
        <f t="shared" si="1"/>
        <v>1547406</v>
      </c>
      <c r="K47" s="10" t="s">
        <v>416</v>
      </c>
      <c r="L47" s="11" t="s">
        <v>203</v>
      </c>
      <c r="M47" s="10" t="s">
        <v>417</v>
      </c>
      <c r="N47" s="16" t="s">
        <v>418</v>
      </c>
      <c r="O47" s="10" t="s">
        <v>395</v>
      </c>
      <c r="P47" s="10" t="s">
        <v>419</v>
      </c>
      <c r="Q47" s="85" t="s">
        <v>72</v>
      </c>
    </row>
    <row r="48" spans="1:16358" ht="120" x14ac:dyDescent="0.25">
      <c r="A48" s="9" t="s">
        <v>420</v>
      </c>
      <c r="B48" s="10" t="s">
        <v>421</v>
      </c>
      <c r="C48" s="10" t="s">
        <v>422</v>
      </c>
      <c r="D48" s="10" t="s">
        <v>287</v>
      </c>
      <c r="E48" s="4" t="s">
        <v>63</v>
      </c>
      <c r="F48" s="9" t="s">
        <v>64</v>
      </c>
      <c r="G48" s="10"/>
      <c r="H48" s="6">
        <v>255840</v>
      </c>
      <c r="I48" s="6">
        <v>0</v>
      </c>
      <c r="J48" s="6">
        <f t="shared" si="1"/>
        <v>255840</v>
      </c>
      <c r="K48" s="10" t="s">
        <v>423</v>
      </c>
      <c r="L48" s="11" t="s">
        <v>307</v>
      </c>
      <c r="M48" s="10" t="s">
        <v>424</v>
      </c>
      <c r="N48" s="13" t="s">
        <v>425</v>
      </c>
      <c r="O48" s="3" t="s">
        <v>395</v>
      </c>
      <c r="P48" s="3" t="s">
        <v>419</v>
      </c>
      <c r="Q48" s="84" t="s">
        <v>72</v>
      </c>
    </row>
    <row r="49" spans="1:17" ht="105" x14ac:dyDescent="0.25">
      <c r="A49" s="9" t="s">
        <v>426</v>
      </c>
      <c r="B49" s="10" t="s">
        <v>427</v>
      </c>
      <c r="C49" s="10" t="s">
        <v>428</v>
      </c>
      <c r="D49" s="10" t="s">
        <v>76</v>
      </c>
      <c r="E49" s="11" t="s">
        <v>63</v>
      </c>
      <c r="F49" s="9" t="s">
        <v>64</v>
      </c>
      <c r="G49" s="10"/>
      <c r="H49" s="12">
        <f>667027+128000</f>
        <v>795027</v>
      </c>
      <c r="I49" s="12">
        <v>0</v>
      </c>
      <c r="J49" s="12">
        <f t="shared" si="1"/>
        <v>795027</v>
      </c>
      <c r="K49" s="10" t="s">
        <v>429</v>
      </c>
      <c r="L49" s="11" t="s">
        <v>110</v>
      </c>
      <c r="M49" s="10" t="s">
        <v>430</v>
      </c>
      <c r="N49" s="10" t="s">
        <v>431</v>
      </c>
      <c r="O49" s="10" t="s">
        <v>432</v>
      </c>
      <c r="P49" s="10" t="s">
        <v>433</v>
      </c>
      <c r="Q49" s="85" t="s">
        <v>126</v>
      </c>
    </row>
    <row r="50" spans="1:17" ht="120" x14ac:dyDescent="0.25">
      <c r="A50" s="5" t="s">
        <v>434</v>
      </c>
      <c r="B50" s="3" t="s">
        <v>435</v>
      </c>
      <c r="C50" s="3" t="s">
        <v>436</v>
      </c>
      <c r="D50" s="3" t="s">
        <v>43</v>
      </c>
      <c r="E50" s="4" t="s">
        <v>44</v>
      </c>
      <c r="F50" s="5" t="s">
        <v>45</v>
      </c>
      <c r="G50" s="3"/>
      <c r="H50" s="6">
        <v>0</v>
      </c>
      <c r="I50" s="6">
        <v>35000</v>
      </c>
      <c r="J50" s="6">
        <f t="shared" si="1"/>
        <v>35000</v>
      </c>
      <c r="K50" s="3" t="s">
        <v>437</v>
      </c>
      <c r="L50" s="4" t="s">
        <v>67</v>
      </c>
      <c r="M50" s="3" t="s">
        <v>438</v>
      </c>
      <c r="N50" s="3" t="s">
        <v>439</v>
      </c>
      <c r="O50" s="3" t="s">
        <v>440</v>
      </c>
      <c r="P50" s="3" t="s">
        <v>441</v>
      </c>
      <c r="Q50" s="84" t="s">
        <v>45</v>
      </c>
    </row>
    <row r="51" spans="1:17" ht="75" x14ac:dyDescent="0.25">
      <c r="A51" s="9" t="s">
        <v>442</v>
      </c>
      <c r="B51" s="10" t="s">
        <v>443</v>
      </c>
      <c r="C51" s="10" t="s">
        <v>444</v>
      </c>
      <c r="D51" s="10" t="s">
        <v>287</v>
      </c>
      <c r="E51" s="11" t="s">
        <v>63</v>
      </c>
      <c r="F51" s="9" t="s">
        <v>64</v>
      </c>
      <c r="G51" s="10"/>
      <c r="H51" s="12">
        <v>30110</v>
      </c>
      <c r="I51" s="12">
        <v>0</v>
      </c>
      <c r="J51" s="12">
        <f t="shared" si="1"/>
        <v>30110</v>
      </c>
      <c r="K51" s="10" t="s">
        <v>445</v>
      </c>
      <c r="L51" s="11" t="s">
        <v>307</v>
      </c>
      <c r="M51" s="10" t="s">
        <v>446</v>
      </c>
      <c r="N51" s="16" t="s">
        <v>447</v>
      </c>
      <c r="O51" s="10" t="s">
        <v>395</v>
      </c>
      <c r="P51" s="10" t="s">
        <v>448</v>
      </c>
      <c r="Q51" s="85" t="s">
        <v>72</v>
      </c>
    </row>
    <row r="52" spans="1:17" ht="120" x14ac:dyDescent="0.25">
      <c r="A52" s="87" t="s">
        <v>449</v>
      </c>
      <c r="B52" s="3" t="s">
        <v>327</v>
      </c>
      <c r="C52" s="3" t="s">
        <v>450</v>
      </c>
      <c r="D52" s="3" t="s">
        <v>146</v>
      </c>
      <c r="E52" s="4" t="s">
        <v>63</v>
      </c>
      <c r="F52" s="5" t="s">
        <v>64</v>
      </c>
      <c r="G52" s="3"/>
      <c r="H52" s="6">
        <v>224838</v>
      </c>
      <c r="I52" s="6">
        <v>0</v>
      </c>
      <c r="J52" s="6">
        <f t="shared" si="1"/>
        <v>224838</v>
      </c>
      <c r="K52" s="3" t="s">
        <v>451</v>
      </c>
      <c r="L52" s="4" t="s">
        <v>49</v>
      </c>
      <c r="M52" s="3" t="s">
        <v>452</v>
      </c>
      <c r="N52" s="13" t="s">
        <v>453</v>
      </c>
      <c r="O52" s="3" t="s">
        <v>454</v>
      </c>
      <c r="P52" s="3" t="s">
        <v>455</v>
      </c>
      <c r="Q52" s="84" t="s">
        <v>126</v>
      </c>
    </row>
    <row r="53" spans="1:17" ht="60" x14ac:dyDescent="0.25">
      <c r="A53" s="88" t="s">
        <v>449</v>
      </c>
      <c r="B53" s="10" t="s">
        <v>456</v>
      </c>
      <c r="C53" s="10" t="s">
        <v>457</v>
      </c>
      <c r="D53" s="10" t="s">
        <v>146</v>
      </c>
      <c r="E53" s="11" t="s">
        <v>63</v>
      </c>
      <c r="F53" s="9" t="s">
        <v>64</v>
      </c>
      <c r="G53" s="10"/>
      <c r="H53" s="12">
        <v>723402</v>
      </c>
      <c r="I53" s="12">
        <v>0</v>
      </c>
      <c r="J53" s="12">
        <f t="shared" si="1"/>
        <v>723402</v>
      </c>
      <c r="K53" s="10" t="s">
        <v>458</v>
      </c>
      <c r="L53" s="11" t="s">
        <v>360</v>
      </c>
      <c r="M53" s="10" t="s">
        <v>459</v>
      </c>
      <c r="N53" s="10" t="s">
        <v>460</v>
      </c>
      <c r="O53" s="10" t="s">
        <v>325</v>
      </c>
      <c r="P53" s="10" t="s">
        <v>461</v>
      </c>
      <c r="Q53" s="85" t="s">
        <v>126</v>
      </c>
    </row>
    <row r="54" spans="1:17" ht="60" x14ac:dyDescent="0.25">
      <c r="A54" s="88" t="s">
        <v>449</v>
      </c>
      <c r="B54" s="10" t="s">
        <v>462</v>
      </c>
      <c r="C54" s="10" t="s">
        <v>463</v>
      </c>
      <c r="D54" s="3" t="s">
        <v>62</v>
      </c>
      <c r="E54" s="11" t="s">
        <v>464</v>
      </c>
      <c r="F54" s="9" t="s">
        <v>79</v>
      </c>
      <c r="G54" s="10" t="s">
        <v>466</v>
      </c>
      <c r="H54" s="6">
        <v>0</v>
      </c>
      <c r="I54" s="6">
        <v>0</v>
      </c>
      <c r="J54" s="6">
        <f t="shared" si="1"/>
        <v>0</v>
      </c>
      <c r="K54" s="10" t="s">
        <v>80</v>
      </c>
      <c r="L54" s="11" t="s">
        <v>80</v>
      </c>
      <c r="M54" s="10" t="s">
        <v>80</v>
      </c>
      <c r="N54" s="16" t="s">
        <v>469</v>
      </c>
      <c r="O54" s="3" t="s">
        <v>470</v>
      </c>
      <c r="P54" s="10" t="s">
        <v>471</v>
      </c>
      <c r="Q54" s="84" t="s">
        <v>79</v>
      </c>
    </row>
    <row r="55" spans="1:17" ht="60" x14ac:dyDescent="0.25">
      <c r="A55" s="9" t="s">
        <v>474</v>
      </c>
      <c r="B55" s="10" t="s">
        <v>443</v>
      </c>
      <c r="C55" s="10" t="s">
        <v>475</v>
      </c>
      <c r="D55" s="10" t="s">
        <v>287</v>
      </c>
      <c r="E55" s="11" t="s">
        <v>63</v>
      </c>
      <c r="F55" s="9" t="s">
        <v>64</v>
      </c>
      <c r="G55" s="10"/>
      <c r="H55" s="12">
        <v>47141</v>
      </c>
      <c r="I55" s="12">
        <v>0</v>
      </c>
      <c r="J55" s="12">
        <f t="shared" si="1"/>
        <v>47141</v>
      </c>
      <c r="K55" s="10" t="s">
        <v>476</v>
      </c>
      <c r="L55" s="11" t="s">
        <v>166</v>
      </c>
      <c r="M55" s="10" t="s">
        <v>477</v>
      </c>
      <c r="N55" s="16" t="s">
        <v>478</v>
      </c>
      <c r="O55" s="10" t="s">
        <v>395</v>
      </c>
      <c r="P55" s="10" t="s">
        <v>448</v>
      </c>
      <c r="Q55" s="85" t="s">
        <v>72</v>
      </c>
    </row>
    <row r="56" spans="1:17" ht="60" x14ac:dyDescent="0.25">
      <c r="A56" s="5" t="s">
        <v>479</v>
      </c>
      <c r="B56" s="3" t="s">
        <v>480</v>
      </c>
      <c r="C56" s="3" t="s">
        <v>475</v>
      </c>
      <c r="D56" s="3" t="s">
        <v>287</v>
      </c>
      <c r="E56" s="4" t="s">
        <v>63</v>
      </c>
      <c r="F56" s="5" t="s">
        <v>64</v>
      </c>
      <c r="G56" s="3"/>
      <c r="H56" s="6">
        <v>27567</v>
      </c>
      <c r="I56" s="6">
        <v>0</v>
      </c>
      <c r="J56" s="6">
        <f t="shared" si="1"/>
        <v>27567</v>
      </c>
      <c r="K56" s="3" t="s">
        <v>481</v>
      </c>
      <c r="L56" s="4" t="s">
        <v>166</v>
      </c>
      <c r="M56" s="3" t="s">
        <v>482</v>
      </c>
      <c r="N56" s="16" t="s">
        <v>478</v>
      </c>
      <c r="O56" s="3" t="s">
        <v>395</v>
      </c>
      <c r="P56" s="3" t="s">
        <v>448</v>
      </c>
      <c r="Q56" s="84" t="s">
        <v>72</v>
      </c>
    </row>
    <row r="57" spans="1:17" ht="75" x14ac:dyDescent="0.25">
      <c r="A57" s="9" t="s">
        <v>483</v>
      </c>
      <c r="B57" s="10" t="s">
        <v>484</v>
      </c>
      <c r="C57" s="10" t="s">
        <v>485</v>
      </c>
      <c r="D57" s="10" t="s">
        <v>287</v>
      </c>
      <c r="E57" s="11" t="s">
        <v>313</v>
      </c>
      <c r="F57" s="9" t="s">
        <v>95</v>
      </c>
      <c r="G57" s="10"/>
      <c r="H57" s="12">
        <v>92566</v>
      </c>
      <c r="I57" s="12">
        <v>0</v>
      </c>
      <c r="J57" s="12">
        <f t="shared" si="1"/>
        <v>92566</v>
      </c>
      <c r="K57" s="10" t="s">
        <v>486</v>
      </c>
      <c r="L57" s="11" t="s">
        <v>49</v>
      </c>
      <c r="M57" s="10" t="s">
        <v>487</v>
      </c>
      <c r="N57" s="10" t="s">
        <v>488</v>
      </c>
      <c r="O57" s="10" t="s">
        <v>317</v>
      </c>
      <c r="P57" s="10" t="s">
        <v>489</v>
      </c>
      <c r="Q57" s="85" t="s">
        <v>95</v>
      </c>
    </row>
    <row r="58" spans="1:17" ht="105" x14ac:dyDescent="0.25">
      <c r="A58" s="5" t="s">
        <v>490</v>
      </c>
      <c r="B58" s="3" t="s">
        <v>491</v>
      </c>
      <c r="C58" s="3" t="s">
        <v>492</v>
      </c>
      <c r="D58" s="3" t="s">
        <v>187</v>
      </c>
      <c r="E58" s="4" t="s">
        <v>44</v>
      </c>
      <c r="F58" s="5" t="s">
        <v>45</v>
      </c>
      <c r="G58" s="3"/>
      <c r="H58" s="6">
        <v>0</v>
      </c>
      <c r="I58" s="6">
        <v>45000</v>
      </c>
      <c r="J58" s="6">
        <f t="shared" si="1"/>
        <v>45000</v>
      </c>
      <c r="K58" s="3" t="s">
        <v>493</v>
      </c>
      <c r="L58" s="4" t="s">
        <v>148</v>
      </c>
      <c r="M58" s="3" t="s">
        <v>494</v>
      </c>
      <c r="N58" s="3" t="s">
        <v>495</v>
      </c>
      <c r="O58" s="3" t="s">
        <v>496</v>
      </c>
      <c r="P58" s="3" t="s">
        <v>497</v>
      </c>
      <c r="Q58" s="84" t="s">
        <v>45</v>
      </c>
    </row>
    <row r="59" spans="1:17" ht="45" x14ac:dyDescent="0.25">
      <c r="A59" s="9" t="s">
        <v>498</v>
      </c>
      <c r="B59" s="10" t="s">
        <v>499</v>
      </c>
      <c r="C59" s="10" t="s">
        <v>500</v>
      </c>
      <c r="D59" s="10" t="s">
        <v>43</v>
      </c>
      <c r="E59" s="11" t="s">
        <v>63</v>
      </c>
      <c r="F59" s="9" t="s">
        <v>95</v>
      </c>
      <c r="G59" s="10"/>
      <c r="H59" s="12">
        <v>140573</v>
      </c>
      <c r="I59" s="12">
        <v>0</v>
      </c>
      <c r="J59" s="12">
        <f t="shared" si="1"/>
        <v>140573</v>
      </c>
      <c r="K59" s="10" t="s">
        <v>501</v>
      </c>
      <c r="L59" s="11" t="s">
        <v>502</v>
      </c>
      <c r="M59" s="10" t="s">
        <v>503</v>
      </c>
      <c r="N59" s="16" t="s">
        <v>504</v>
      </c>
      <c r="O59" s="10" t="s">
        <v>219</v>
      </c>
      <c r="P59" s="10" t="s">
        <v>505</v>
      </c>
      <c r="Q59" s="85" t="s">
        <v>95</v>
      </c>
    </row>
    <row r="60" spans="1:17" ht="60" x14ac:dyDescent="0.25">
      <c r="A60" s="9" t="s">
        <v>506</v>
      </c>
      <c r="B60" s="10" t="s">
        <v>507</v>
      </c>
      <c r="C60" s="10" t="s">
        <v>508</v>
      </c>
      <c r="D60" s="10" t="s">
        <v>62</v>
      </c>
      <c r="E60" s="11" t="s">
        <v>63</v>
      </c>
      <c r="F60" s="9" t="s">
        <v>64</v>
      </c>
      <c r="G60" s="10"/>
      <c r="H60" s="12">
        <v>521000</v>
      </c>
      <c r="I60" s="12">
        <v>0</v>
      </c>
      <c r="J60" s="12">
        <f t="shared" si="1"/>
        <v>521000</v>
      </c>
      <c r="K60" s="10" t="s">
        <v>509</v>
      </c>
      <c r="L60" s="11" t="s">
        <v>203</v>
      </c>
      <c r="M60" s="10" t="s">
        <v>510</v>
      </c>
      <c r="N60" s="10" t="s">
        <v>511</v>
      </c>
      <c r="O60" s="10" t="s">
        <v>512</v>
      </c>
      <c r="P60" s="10" t="s">
        <v>513</v>
      </c>
      <c r="Q60" s="84" t="s">
        <v>72</v>
      </c>
    </row>
    <row r="61" spans="1:17" ht="153.75" customHeight="1" x14ac:dyDescent="0.25">
      <c r="A61" s="9" t="s">
        <v>506</v>
      </c>
      <c r="B61" s="10" t="s">
        <v>514</v>
      </c>
      <c r="C61" s="14" t="s">
        <v>515</v>
      </c>
      <c r="D61" s="10" t="s">
        <v>62</v>
      </c>
      <c r="E61" s="11" t="s">
        <v>63</v>
      </c>
      <c r="F61" s="9" t="s">
        <v>64</v>
      </c>
      <c r="G61" s="10"/>
      <c r="H61" s="12">
        <v>393201</v>
      </c>
      <c r="I61" s="12">
        <v>0</v>
      </c>
      <c r="J61" s="12">
        <f t="shared" si="1"/>
        <v>393201</v>
      </c>
      <c r="K61" s="10" t="s">
        <v>516</v>
      </c>
      <c r="L61" s="11" t="s">
        <v>203</v>
      </c>
      <c r="M61" s="10" t="s">
        <v>517</v>
      </c>
      <c r="N61" s="10" t="s">
        <v>511</v>
      </c>
      <c r="O61" s="10" t="s">
        <v>512</v>
      </c>
      <c r="P61" s="10" t="s">
        <v>518</v>
      </c>
      <c r="Q61" s="85" t="s">
        <v>72</v>
      </c>
    </row>
    <row r="62" spans="1:17" ht="30" x14ac:dyDescent="0.25">
      <c r="A62" s="5" t="s">
        <v>506</v>
      </c>
      <c r="B62" s="3" t="s">
        <v>519</v>
      </c>
      <c r="C62" s="25" t="s">
        <v>520</v>
      </c>
      <c r="D62" s="3" t="s">
        <v>62</v>
      </c>
      <c r="E62" s="4" t="s">
        <v>63</v>
      </c>
      <c r="F62" s="5" t="s">
        <v>64</v>
      </c>
      <c r="G62" s="3"/>
      <c r="H62" s="6">
        <v>742932</v>
      </c>
      <c r="I62" s="6">
        <v>0</v>
      </c>
      <c r="J62" s="6">
        <f t="shared" si="1"/>
        <v>742932</v>
      </c>
      <c r="K62" s="3" t="s">
        <v>521</v>
      </c>
      <c r="L62" s="4" t="s">
        <v>203</v>
      </c>
      <c r="M62" s="3"/>
      <c r="N62" s="3" t="s">
        <v>511</v>
      </c>
      <c r="O62" s="3" t="s">
        <v>70</v>
      </c>
      <c r="P62" s="3" t="s">
        <v>71</v>
      </c>
      <c r="Q62" s="84" t="s">
        <v>72</v>
      </c>
    </row>
    <row r="63" spans="1:17" ht="45" x14ac:dyDescent="0.25">
      <c r="A63" s="9" t="s">
        <v>522</v>
      </c>
      <c r="B63" s="10" t="s">
        <v>443</v>
      </c>
      <c r="C63" s="10" t="s">
        <v>523</v>
      </c>
      <c r="D63" s="10" t="s">
        <v>43</v>
      </c>
      <c r="E63" s="11" t="s">
        <v>63</v>
      </c>
      <c r="F63" s="9" t="s">
        <v>95</v>
      </c>
      <c r="G63" s="10"/>
      <c r="H63" s="12">
        <v>46181</v>
      </c>
      <c r="I63" s="12">
        <v>0</v>
      </c>
      <c r="J63" s="12">
        <f t="shared" si="1"/>
        <v>46181</v>
      </c>
      <c r="K63" s="10" t="s">
        <v>524</v>
      </c>
      <c r="L63" s="11" t="s">
        <v>110</v>
      </c>
      <c r="M63" s="10" t="s">
        <v>525</v>
      </c>
      <c r="N63" s="10" t="s">
        <v>526</v>
      </c>
      <c r="O63" s="10" t="s">
        <v>70</v>
      </c>
      <c r="P63" s="10" t="s">
        <v>527</v>
      </c>
      <c r="Q63" s="85" t="s">
        <v>72</v>
      </c>
    </row>
    <row r="64" spans="1:17" ht="75" x14ac:dyDescent="0.25">
      <c r="A64" s="5" t="s">
        <v>528</v>
      </c>
      <c r="B64" s="3" t="s">
        <v>529</v>
      </c>
      <c r="C64" s="3" t="s">
        <v>530</v>
      </c>
      <c r="D64" s="3" t="s">
        <v>531</v>
      </c>
      <c r="E64" s="4" t="s">
        <v>77</v>
      </c>
      <c r="F64" s="5" t="s">
        <v>79</v>
      </c>
      <c r="G64" s="3" t="s">
        <v>533</v>
      </c>
      <c r="H64" s="6">
        <v>0</v>
      </c>
      <c r="I64" s="6">
        <v>0</v>
      </c>
      <c r="J64" s="6">
        <f t="shared" si="1"/>
        <v>0</v>
      </c>
      <c r="K64" s="3" t="s">
        <v>80</v>
      </c>
      <c r="L64" s="3" t="s">
        <v>80</v>
      </c>
      <c r="M64" s="3" t="s">
        <v>80</v>
      </c>
      <c r="N64" s="3" t="s">
        <v>534</v>
      </c>
      <c r="O64" s="3" t="s">
        <v>53</v>
      </c>
      <c r="P64" s="3" t="s">
        <v>535</v>
      </c>
      <c r="Q64" s="84" t="s">
        <v>79</v>
      </c>
    </row>
    <row r="65" spans="1:17" ht="45" x14ac:dyDescent="0.25">
      <c r="A65" s="9" t="s">
        <v>539</v>
      </c>
      <c r="B65" s="10" t="s">
        <v>540</v>
      </c>
      <c r="C65" s="10" t="s">
        <v>541</v>
      </c>
      <c r="D65" s="10" t="s">
        <v>62</v>
      </c>
      <c r="E65" s="11" t="s">
        <v>542</v>
      </c>
      <c r="F65" s="9" t="s">
        <v>79</v>
      </c>
      <c r="G65" s="10" t="s">
        <v>545</v>
      </c>
      <c r="H65" s="12">
        <v>0</v>
      </c>
      <c r="I65" s="12">
        <v>0</v>
      </c>
      <c r="J65" s="12">
        <f t="shared" si="1"/>
        <v>0</v>
      </c>
      <c r="K65" s="10" t="s">
        <v>80</v>
      </c>
      <c r="L65" s="11" t="s">
        <v>546</v>
      </c>
      <c r="M65" s="10"/>
      <c r="N65" s="10" t="s">
        <v>53</v>
      </c>
      <c r="O65" s="10" t="s">
        <v>53</v>
      </c>
      <c r="P65" s="10" t="s">
        <v>547</v>
      </c>
      <c r="Q65" s="85" t="s">
        <v>79</v>
      </c>
    </row>
    <row r="66" spans="1:17" ht="45" x14ac:dyDescent="0.25">
      <c r="A66" s="9" t="s">
        <v>552</v>
      </c>
      <c r="B66" s="10" t="s">
        <v>553</v>
      </c>
      <c r="C66" s="10" t="s">
        <v>554</v>
      </c>
      <c r="D66" s="10" t="s">
        <v>287</v>
      </c>
      <c r="E66" s="4" t="s">
        <v>63</v>
      </c>
      <c r="F66" s="9" t="s">
        <v>64</v>
      </c>
      <c r="G66" s="10"/>
      <c r="H66" s="12">
        <v>32763</v>
      </c>
      <c r="I66" s="12">
        <v>0</v>
      </c>
      <c r="J66" s="6">
        <f t="shared" ref="J66:J97" si="2">H66+I66</f>
        <v>32763</v>
      </c>
      <c r="K66" s="10" t="s">
        <v>555</v>
      </c>
      <c r="L66" s="11" t="s">
        <v>203</v>
      </c>
      <c r="M66" s="10" t="s">
        <v>477</v>
      </c>
      <c r="N66" s="10" t="s">
        <v>556</v>
      </c>
      <c r="O66" s="10" t="s">
        <v>292</v>
      </c>
      <c r="P66" s="10" t="s">
        <v>557</v>
      </c>
      <c r="Q66" s="84" t="s">
        <v>72</v>
      </c>
    </row>
    <row r="67" spans="1:17" ht="30" x14ac:dyDescent="0.25">
      <c r="A67" s="9" t="s">
        <v>558</v>
      </c>
      <c r="B67" s="10" t="s">
        <v>559</v>
      </c>
      <c r="C67" s="10" t="s">
        <v>560</v>
      </c>
      <c r="D67" s="10" t="s">
        <v>43</v>
      </c>
      <c r="E67" s="11" t="s">
        <v>77</v>
      </c>
      <c r="F67" s="9" t="s">
        <v>79</v>
      </c>
      <c r="G67" s="10" t="s">
        <v>138</v>
      </c>
      <c r="H67" s="12">
        <v>0</v>
      </c>
      <c r="I67" s="12">
        <v>0</v>
      </c>
      <c r="J67" s="12">
        <f t="shared" si="2"/>
        <v>0</v>
      </c>
      <c r="K67" s="10" t="s">
        <v>80</v>
      </c>
      <c r="L67" s="11" t="s">
        <v>231</v>
      </c>
      <c r="M67" s="10" t="s">
        <v>80</v>
      </c>
      <c r="N67" s="10" t="s">
        <v>562</v>
      </c>
      <c r="O67" s="10" t="s">
        <v>53</v>
      </c>
      <c r="P67" s="10" t="s">
        <v>563</v>
      </c>
      <c r="Q67" s="85" t="s">
        <v>79</v>
      </c>
    </row>
    <row r="68" spans="1:17" ht="75" x14ac:dyDescent="0.25">
      <c r="A68" s="5" t="s">
        <v>569</v>
      </c>
      <c r="B68" s="3" t="s">
        <v>570</v>
      </c>
      <c r="C68" s="3" t="s">
        <v>571</v>
      </c>
      <c r="D68" s="3" t="s">
        <v>287</v>
      </c>
      <c r="E68" s="4" t="s">
        <v>63</v>
      </c>
      <c r="F68" s="5" t="s">
        <v>64</v>
      </c>
      <c r="G68" s="3"/>
      <c r="H68" s="6">
        <v>83202</v>
      </c>
      <c r="I68" s="6">
        <v>0</v>
      </c>
      <c r="J68" s="6">
        <f t="shared" si="2"/>
        <v>83202</v>
      </c>
      <c r="K68" s="3" t="s">
        <v>572</v>
      </c>
      <c r="L68" s="4" t="s">
        <v>49</v>
      </c>
      <c r="M68" s="3" t="s">
        <v>573</v>
      </c>
      <c r="N68" s="3" t="s">
        <v>53</v>
      </c>
      <c r="O68" s="3" t="s">
        <v>432</v>
      </c>
      <c r="P68" s="3" t="s">
        <v>574</v>
      </c>
      <c r="Q68" s="84" t="s">
        <v>72</v>
      </c>
    </row>
    <row r="69" spans="1:17" ht="105" x14ac:dyDescent="0.25">
      <c r="A69" s="9" t="s">
        <v>575</v>
      </c>
      <c r="B69" s="10" t="s">
        <v>576</v>
      </c>
      <c r="C69" s="10" t="s">
        <v>577</v>
      </c>
      <c r="D69" s="10" t="s">
        <v>76</v>
      </c>
      <c r="E69" s="11" t="s">
        <v>63</v>
      </c>
      <c r="F69" s="9" t="s">
        <v>64</v>
      </c>
      <c r="G69" s="10"/>
      <c r="H69" s="12">
        <v>1666277</v>
      </c>
      <c r="I69" s="12">
        <v>0</v>
      </c>
      <c r="J69" s="12">
        <f t="shared" si="2"/>
        <v>1666277</v>
      </c>
      <c r="K69" s="10" t="s">
        <v>578</v>
      </c>
      <c r="L69" s="11" t="s">
        <v>110</v>
      </c>
      <c r="M69" s="10" t="s">
        <v>573</v>
      </c>
      <c r="N69" s="16" t="s">
        <v>579</v>
      </c>
      <c r="O69" s="10" t="s">
        <v>432</v>
      </c>
      <c r="P69" s="10" t="s">
        <v>580</v>
      </c>
      <c r="Q69" s="85" t="s">
        <v>72</v>
      </c>
    </row>
    <row r="70" spans="1:17" ht="45" x14ac:dyDescent="0.25">
      <c r="A70" s="5" t="s">
        <v>581</v>
      </c>
      <c r="B70" s="3" t="s">
        <v>582</v>
      </c>
      <c r="C70" s="3" t="s">
        <v>583</v>
      </c>
      <c r="D70" s="3" t="s">
        <v>62</v>
      </c>
      <c r="E70" s="4" t="s">
        <v>63</v>
      </c>
      <c r="F70" s="5" t="s">
        <v>95</v>
      </c>
      <c r="G70" s="3"/>
      <c r="H70" s="6">
        <v>14051</v>
      </c>
      <c r="I70" s="6">
        <v>0</v>
      </c>
      <c r="J70" s="6">
        <f t="shared" si="2"/>
        <v>14051</v>
      </c>
      <c r="K70" s="3" t="s">
        <v>584</v>
      </c>
      <c r="L70" s="4" t="s">
        <v>203</v>
      </c>
      <c r="M70" s="3" t="s">
        <v>585</v>
      </c>
      <c r="N70" s="3" t="s">
        <v>53</v>
      </c>
      <c r="O70" s="3" t="s">
        <v>586</v>
      </c>
      <c r="P70" s="3" t="s">
        <v>587</v>
      </c>
      <c r="Q70" s="84" t="s">
        <v>95</v>
      </c>
    </row>
    <row r="71" spans="1:17" ht="75" x14ac:dyDescent="0.25">
      <c r="A71" s="9" t="s">
        <v>588</v>
      </c>
      <c r="B71" s="10" t="s">
        <v>589</v>
      </c>
      <c r="C71" s="10" t="s">
        <v>590</v>
      </c>
      <c r="D71" s="10" t="s">
        <v>287</v>
      </c>
      <c r="E71" s="11" t="s">
        <v>77</v>
      </c>
      <c r="F71" s="9" t="s">
        <v>64</v>
      </c>
      <c r="G71" s="10" t="s">
        <v>591</v>
      </c>
      <c r="H71" s="12">
        <v>8250</v>
      </c>
      <c r="I71" s="12">
        <v>0</v>
      </c>
      <c r="J71" s="12">
        <f t="shared" si="2"/>
        <v>8250</v>
      </c>
      <c r="K71" s="10" t="s">
        <v>592</v>
      </c>
      <c r="L71" s="11" t="s">
        <v>593</v>
      </c>
      <c r="M71" s="10" t="s">
        <v>594</v>
      </c>
      <c r="N71" s="10" t="s">
        <v>53</v>
      </c>
      <c r="O71" s="10" t="s">
        <v>595</v>
      </c>
      <c r="P71" s="10" t="s">
        <v>596</v>
      </c>
      <c r="Q71" s="85" t="s">
        <v>72</v>
      </c>
    </row>
    <row r="72" spans="1:17" ht="105" x14ac:dyDescent="0.25">
      <c r="A72" s="5" t="s">
        <v>597</v>
      </c>
      <c r="B72" s="3" t="s">
        <v>598</v>
      </c>
      <c r="C72" s="3" t="s">
        <v>599</v>
      </c>
      <c r="D72" s="3" t="s">
        <v>287</v>
      </c>
      <c r="E72" s="4" t="s">
        <v>63</v>
      </c>
      <c r="F72" s="5" t="s">
        <v>64</v>
      </c>
      <c r="G72" s="3"/>
      <c r="H72" s="6">
        <v>6092</v>
      </c>
      <c r="I72" s="6">
        <v>0</v>
      </c>
      <c r="J72" s="6">
        <f t="shared" si="2"/>
        <v>6092</v>
      </c>
      <c r="K72" s="3" t="s">
        <v>600</v>
      </c>
      <c r="L72" s="4" t="s">
        <v>166</v>
      </c>
      <c r="M72" s="3" t="s">
        <v>601</v>
      </c>
      <c r="N72" s="13" t="s">
        <v>602</v>
      </c>
      <c r="O72" s="3" t="s">
        <v>603</v>
      </c>
      <c r="P72" s="3" t="s">
        <v>604</v>
      </c>
      <c r="Q72" s="84" t="s">
        <v>72</v>
      </c>
    </row>
    <row r="73" spans="1:17" ht="133.5" customHeight="1" x14ac:dyDescent="0.25">
      <c r="A73" s="9" t="s">
        <v>605</v>
      </c>
      <c r="B73" s="10" t="s">
        <v>480</v>
      </c>
      <c r="C73" s="10" t="s">
        <v>606</v>
      </c>
      <c r="D73" s="10" t="s">
        <v>287</v>
      </c>
      <c r="E73" s="11" t="s">
        <v>63</v>
      </c>
      <c r="F73" s="9" t="s">
        <v>64</v>
      </c>
      <c r="G73" s="10"/>
      <c r="H73" s="12">
        <v>63868</v>
      </c>
      <c r="I73" s="12">
        <v>0</v>
      </c>
      <c r="J73" s="12">
        <f t="shared" si="2"/>
        <v>63868</v>
      </c>
      <c r="K73" s="10" t="s">
        <v>607</v>
      </c>
      <c r="L73" s="11" t="s">
        <v>307</v>
      </c>
      <c r="M73" s="10" t="s">
        <v>573</v>
      </c>
      <c r="N73" s="10" t="s">
        <v>608</v>
      </c>
      <c r="O73" s="10" t="s">
        <v>395</v>
      </c>
      <c r="P73" s="10" t="s">
        <v>448</v>
      </c>
      <c r="Q73" s="85" t="s">
        <v>72</v>
      </c>
    </row>
    <row r="74" spans="1:17" ht="120" x14ac:dyDescent="0.25">
      <c r="A74" s="5" t="s">
        <v>605</v>
      </c>
      <c r="B74" s="3" t="s">
        <v>609</v>
      </c>
      <c r="C74" s="3" t="s">
        <v>610</v>
      </c>
      <c r="D74" s="3" t="s">
        <v>287</v>
      </c>
      <c r="E74" s="4" t="s">
        <v>63</v>
      </c>
      <c r="F74" s="5" t="s">
        <v>64</v>
      </c>
      <c r="G74" s="3"/>
      <c r="H74" s="6">
        <v>63441</v>
      </c>
      <c r="I74" s="6">
        <v>0</v>
      </c>
      <c r="J74" s="6">
        <f t="shared" si="2"/>
        <v>63441</v>
      </c>
      <c r="K74" s="3" t="s">
        <v>611</v>
      </c>
      <c r="L74" s="4" t="s">
        <v>307</v>
      </c>
      <c r="M74" s="3" t="s">
        <v>612</v>
      </c>
      <c r="N74" s="13" t="s">
        <v>418</v>
      </c>
      <c r="O74" s="3" t="s">
        <v>395</v>
      </c>
      <c r="P74" s="3" t="s">
        <v>419</v>
      </c>
      <c r="Q74" s="84" t="s">
        <v>72</v>
      </c>
    </row>
    <row r="75" spans="1:17" ht="120" x14ac:dyDescent="0.25">
      <c r="A75" s="9" t="s">
        <v>613</v>
      </c>
      <c r="B75" s="10" t="s">
        <v>614</v>
      </c>
      <c r="C75" s="10" t="s">
        <v>615</v>
      </c>
      <c r="D75" s="10" t="s">
        <v>616</v>
      </c>
      <c r="E75" s="11" t="s">
        <v>44</v>
      </c>
      <c r="F75" s="9" t="s">
        <v>45</v>
      </c>
      <c r="G75" s="10"/>
      <c r="H75" s="12">
        <v>0</v>
      </c>
      <c r="I75" s="12">
        <v>20000</v>
      </c>
      <c r="J75" s="12">
        <f t="shared" si="2"/>
        <v>20000</v>
      </c>
      <c r="K75" s="10" t="s">
        <v>617</v>
      </c>
      <c r="L75" s="11" t="s">
        <v>618</v>
      </c>
      <c r="M75" s="10" t="s">
        <v>619</v>
      </c>
      <c r="N75" s="10" t="s">
        <v>620</v>
      </c>
      <c r="O75" s="10" t="s">
        <v>224</v>
      </c>
      <c r="P75" s="10" t="s">
        <v>621</v>
      </c>
      <c r="Q75" s="85" t="s">
        <v>45</v>
      </c>
    </row>
    <row r="76" spans="1:17" ht="60" x14ac:dyDescent="0.25">
      <c r="A76" s="5" t="s">
        <v>622</v>
      </c>
      <c r="B76" s="3" t="s">
        <v>623</v>
      </c>
      <c r="C76" s="3" t="s">
        <v>624</v>
      </c>
      <c r="D76" s="3" t="s">
        <v>287</v>
      </c>
      <c r="E76" s="4" t="s">
        <v>63</v>
      </c>
      <c r="F76" s="5" t="s">
        <v>64</v>
      </c>
      <c r="G76" s="3"/>
      <c r="H76" s="6">
        <v>92098</v>
      </c>
      <c r="I76" s="6">
        <v>0</v>
      </c>
      <c r="J76" s="6">
        <f t="shared" si="2"/>
        <v>92098</v>
      </c>
      <c r="K76" s="3" t="s">
        <v>625</v>
      </c>
      <c r="L76" s="4" t="s">
        <v>307</v>
      </c>
      <c r="M76" s="3" t="s">
        <v>612</v>
      </c>
      <c r="N76" s="3" t="s">
        <v>53</v>
      </c>
      <c r="O76" s="3" t="s">
        <v>395</v>
      </c>
      <c r="P76" s="3" t="s">
        <v>419</v>
      </c>
      <c r="Q76" s="84" t="s">
        <v>72</v>
      </c>
    </row>
    <row r="77" spans="1:17" s="47" customFormat="1" ht="225" x14ac:dyDescent="0.25">
      <c r="A77" s="50" t="s">
        <v>626</v>
      </c>
      <c r="B77" s="49" t="s">
        <v>627</v>
      </c>
      <c r="C77" s="49" t="s">
        <v>628</v>
      </c>
      <c r="D77" s="49" t="s">
        <v>297</v>
      </c>
      <c r="E77" s="48" t="s">
        <v>63</v>
      </c>
      <c r="F77" s="50" t="s">
        <v>64</v>
      </c>
      <c r="G77" s="51"/>
      <c r="H77" s="6">
        <v>241500</v>
      </c>
      <c r="I77" s="6">
        <v>0</v>
      </c>
      <c r="J77" s="52">
        <f t="shared" si="2"/>
        <v>241500</v>
      </c>
      <c r="K77" s="49" t="s">
        <v>629</v>
      </c>
      <c r="L77" s="48" t="s">
        <v>231</v>
      </c>
      <c r="M77" s="49" t="s">
        <v>630</v>
      </c>
      <c r="N77" s="53" t="s">
        <v>631</v>
      </c>
      <c r="O77" s="49" t="s">
        <v>632</v>
      </c>
      <c r="P77" s="49" t="s">
        <v>101</v>
      </c>
      <c r="Q77" s="91" t="s">
        <v>72</v>
      </c>
    </row>
    <row r="78" spans="1:17" ht="90" x14ac:dyDescent="0.25">
      <c r="A78" s="9" t="s">
        <v>633</v>
      </c>
      <c r="B78" s="10" t="s">
        <v>634</v>
      </c>
      <c r="C78" s="15" t="s">
        <v>635</v>
      </c>
      <c r="D78" s="15" t="s">
        <v>616</v>
      </c>
      <c r="E78" s="11" t="s">
        <v>44</v>
      </c>
      <c r="F78" s="9" t="s">
        <v>45</v>
      </c>
      <c r="G78" s="10"/>
      <c r="H78" s="12">
        <v>0</v>
      </c>
      <c r="I78" s="12">
        <v>20000</v>
      </c>
      <c r="J78" s="12">
        <f t="shared" si="2"/>
        <v>20000</v>
      </c>
      <c r="K78" s="10" t="s">
        <v>617</v>
      </c>
      <c r="L78" s="11" t="s">
        <v>307</v>
      </c>
      <c r="M78" s="10" t="s">
        <v>636</v>
      </c>
      <c r="N78" s="10" t="s">
        <v>637</v>
      </c>
      <c r="O78" s="10" t="s">
        <v>224</v>
      </c>
      <c r="P78" s="10" t="s">
        <v>638</v>
      </c>
      <c r="Q78" s="84" t="s">
        <v>45</v>
      </c>
    </row>
    <row r="79" spans="1:17" ht="45" x14ac:dyDescent="0.25">
      <c r="A79" s="5" t="s">
        <v>639</v>
      </c>
      <c r="B79" s="3" t="s">
        <v>640</v>
      </c>
      <c r="C79" s="3" t="s">
        <v>641</v>
      </c>
      <c r="D79" s="3" t="s">
        <v>616</v>
      </c>
      <c r="E79" s="4" t="s">
        <v>63</v>
      </c>
      <c r="F79" s="5" t="s">
        <v>95</v>
      </c>
      <c r="G79" s="3"/>
      <c r="H79" s="6">
        <v>430455</v>
      </c>
      <c r="I79" s="6">
        <v>0</v>
      </c>
      <c r="J79" s="6">
        <f t="shared" si="2"/>
        <v>430455</v>
      </c>
      <c r="K79" s="3" t="s">
        <v>642</v>
      </c>
      <c r="L79" s="4" t="s">
        <v>203</v>
      </c>
      <c r="M79" s="3" t="s">
        <v>643</v>
      </c>
      <c r="N79" s="3" t="s">
        <v>53</v>
      </c>
      <c r="O79" s="3" t="s">
        <v>644</v>
      </c>
      <c r="P79" s="3" t="s">
        <v>587</v>
      </c>
      <c r="Q79" s="85" t="s">
        <v>95</v>
      </c>
    </row>
    <row r="80" spans="1:17" ht="210" x14ac:dyDescent="0.25">
      <c r="A80" s="9" t="s">
        <v>645</v>
      </c>
      <c r="B80" s="10" t="s">
        <v>646</v>
      </c>
      <c r="C80" s="10" t="s">
        <v>647</v>
      </c>
      <c r="D80" s="10" t="s">
        <v>43</v>
      </c>
      <c r="E80" s="11" t="s">
        <v>44</v>
      </c>
      <c r="F80" s="9" t="s">
        <v>45</v>
      </c>
      <c r="G80" s="10"/>
      <c r="H80" s="12">
        <v>0</v>
      </c>
      <c r="I80" s="12">
        <v>20000</v>
      </c>
      <c r="J80" s="12">
        <f t="shared" si="2"/>
        <v>20000</v>
      </c>
      <c r="K80" s="10" t="s">
        <v>648</v>
      </c>
      <c r="L80" s="11" t="s">
        <v>231</v>
      </c>
      <c r="M80" s="10" t="s">
        <v>649</v>
      </c>
      <c r="N80" s="10" t="s">
        <v>650</v>
      </c>
      <c r="O80" s="10" t="s">
        <v>224</v>
      </c>
      <c r="P80" s="10" t="s">
        <v>651</v>
      </c>
      <c r="Q80" s="84" t="s">
        <v>45</v>
      </c>
    </row>
    <row r="81" spans="1:17" ht="60" x14ac:dyDescent="0.25">
      <c r="A81" s="5" t="s">
        <v>652</v>
      </c>
      <c r="B81" s="3" t="s">
        <v>480</v>
      </c>
      <c r="C81" s="3" t="s">
        <v>653</v>
      </c>
      <c r="D81" s="3" t="s">
        <v>287</v>
      </c>
      <c r="E81" s="4" t="s">
        <v>63</v>
      </c>
      <c r="F81" s="5" t="s">
        <v>64</v>
      </c>
      <c r="G81" s="3"/>
      <c r="H81" s="6">
        <v>379600</v>
      </c>
      <c r="I81" s="6">
        <v>0</v>
      </c>
      <c r="J81" s="6">
        <f t="shared" si="2"/>
        <v>379600</v>
      </c>
      <c r="K81" s="3" t="s">
        <v>654</v>
      </c>
      <c r="L81" s="4" t="s">
        <v>307</v>
      </c>
      <c r="M81" s="3" t="s">
        <v>573</v>
      </c>
      <c r="N81" s="16" t="s">
        <v>478</v>
      </c>
      <c r="O81" s="3" t="s">
        <v>395</v>
      </c>
      <c r="P81" s="3" t="s">
        <v>655</v>
      </c>
      <c r="Q81" s="85" t="s">
        <v>72</v>
      </c>
    </row>
    <row r="82" spans="1:17" ht="127.5" customHeight="1" x14ac:dyDescent="0.25">
      <c r="A82" s="9" t="s">
        <v>652</v>
      </c>
      <c r="B82" s="10" t="s">
        <v>656</v>
      </c>
      <c r="C82" s="30" t="s">
        <v>657</v>
      </c>
      <c r="D82" s="30" t="s">
        <v>287</v>
      </c>
      <c r="E82" s="11" t="s">
        <v>63</v>
      </c>
      <c r="F82" s="9" t="s">
        <v>64</v>
      </c>
      <c r="G82" s="10"/>
      <c r="H82" s="12">
        <v>39879</v>
      </c>
      <c r="I82" s="12">
        <v>0</v>
      </c>
      <c r="J82" s="12">
        <f t="shared" si="2"/>
        <v>39879</v>
      </c>
      <c r="K82" s="10" t="s">
        <v>658</v>
      </c>
      <c r="L82" s="11" t="s">
        <v>132</v>
      </c>
      <c r="M82" s="10" t="s">
        <v>659</v>
      </c>
      <c r="N82" s="10" t="s">
        <v>660</v>
      </c>
      <c r="O82" s="10" t="s">
        <v>70</v>
      </c>
      <c r="P82" s="10" t="s">
        <v>71</v>
      </c>
      <c r="Q82" s="84" t="s">
        <v>72</v>
      </c>
    </row>
    <row r="83" spans="1:17" ht="120" x14ac:dyDescent="0.25">
      <c r="A83" s="5" t="s">
        <v>661</v>
      </c>
      <c r="B83" s="3" t="s">
        <v>662</v>
      </c>
      <c r="C83" s="3" t="s">
        <v>663</v>
      </c>
      <c r="D83" s="3" t="s">
        <v>43</v>
      </c>
      <c r="E83" s="4" t="s">
        <v>106</v>
      </c>
      <c r="F83" s="5" t="s">
        <v>95</v>
      </c>
      <c r="G83" s="3"/>
      <c r="H83" s="6">
        <v>23457</v>
      </c>
      <c r="I83" s="6">
        <v>0</v>
      </c>
      <c r="J83" s="6">
        <f t="shared" si="2"/>
        <v>23457</v>
      </c>
      <c r="K83" s="3" t="s">
        <v>664</v>
      </c>
      <c r="L83" s="4" t="s">
        <v>665</v>
      </c>
      <c r="M83" s="3" t="s">
        <v>666</v>
      </c>
      <c r="N83" s="3" t="s">
        <v>667</v>
      </c>
      <c r="O83" s="3" t="s">
        <v>53</v>
      </c>
      <c r="P83" s="3" t="s">
        <v>668</v>
      </c>
      <c r="Q83" s="85" t="s">
        <v>95</v>
      </c>
    </row>
    <row r="84" spans="1:17" ht="75" x14ac:dyDescent="0.25">
      <c r="A84" s="9" t="s">
        <v>669</v>
      </c>
      <c r="B84" s="8" t="s">
        <v>669</v>
      </c>
      <c r="C84" s="10" t="s">
        <v>670</v>
      </c>
      <c r="D84" s="10" t="s">
        <v>94</v>
      </c>
      <c r="E84" s="11" t="s">
        <v>188</v>
      </c>
      <c r="F84" s="9" t="s">
        <v>671</v>
      </c>
      <c r="G84" s="10" t="s">
        <v>672</v>
      </c>
      <c r="H84" s="12">
        <v>55000</v>
      </c>
      <c r="I84" s="12"/>
      <c r="J84" s="12">
        <f t="shared" si="2"/>
        <v>55000</v>
      </c>
      <c r="K84" s="10" t="s">
        <v>673</v>
      </c>
      <c r="L84" s="11" t="s">
        <v>307</v>
      </c>
      <c r="M84" s="10" t="s">
        <v>80</v>
      </c>
      <c r="N84" s="10" t="s">
        <v>674</v>
      </c>
      <c r="O84" s="10" t="s">
        <v>219</v>
      </c>
      <c r="P84" s="10" t="s">
        <v>675</v>
      </c>
      <c r="Q84" s="84" t="s">
        <v>126</v>
      </c>
    </row>
    <row r="85" spans="1:17" ht="120" x14ac:dyDescent="0.25">
      <c r="A85" s="5" t="s">
        <v>676</v>
      </c>
      <c r="B85" s="3" t="s">
        <v>677</v>
      </c>
      <c r="C85" s="3" t="s">
        <v>678</v>
      </c>
      <c r="D85" s="3" t="s">
        <v>43</v>
      </c>
      <c r="E85" s="4" t="s">
        <v>679</v>
      </c>
      <c r="F85" s="5" t="s">
        <v>95</v>
      </c>
      <c r="G85" s="3"/>
      <c r="H85" s="6">
        <v>12600</v>
      </c>
      <c r="I85" s="6">
        <v>0</v>
      </c>
      <c r="J85" s="6">
        <f t="shared" si="2"/>
        <v>12600</v>
      </c>
      <c r="K85" s="3" t="s">
        <v>680</v>
      </c>
      <c r="L85" s="4" t="s">
        <v>546</v>
      </c>
      <c r="M85" s="3" t="s">
        <v>681</v>
      </c>
      <c r="N85" s="3" t="s">
        <v>682</v>
      </c>
      <c r="O85" s="3" t="s">
        <v>683</v>
      </c>
      <c r="P85" s="3" t="s">
        <v>684</v>
      </c>
      <c r="Q85" s="85" t="s">
        <v>95</v>
      </c>
    </row>
    <row r="86" spans="1:17" ht="141.75" customHeight="1" x14ac:dyDescent="0.25">
      <c r="A86" s="9" t="s">
        <v>685</v>
      </c>
      <c r="B86" s="10" t="s">
        <v>480</v>
      </c>
      <c r="C86" s="10" t="s">
        <v>686</v>
      </c>
      <c r="D86" s="10" t="s">
        <v>287</v>
      </c>
      <c r="E86" s="11" t="s">
        <v>63</v>
      </c>
      <c r="F86" s="9" t="s">
        <v>64</v>
      </c>
      <c r="G86" s="10"/>
      <c r="H86" s="12">
        <v>444735</v>
      </c>
      <c r="I86" s="12">
        <v>0</v>
      </c>
      <c r="J86" s="12">
        <f t="shared" si="2"/>
        <v>444735</v>
      </c>
      <c r="K86" s="10" t="s">
        <v>687</v>
      </c>
      <c r="L86" s="11" t="s">
        <v>203</v>
      </c>
      <c r="M86" s="10" t="s">
        <v>573</v>
      </c>
      <c r="N86" s="16" t="s">
        <v>478</v>
      </c>
      <c r="O86" s="10" t="s">
        <v>395</v>
      </c>
      <c r="P86" s="10" t="s">
        <v>688</v>
      </c>
      <c r="Q86" s="84" t="s">
        <v>72</v>
      </c>
    </row>
    <row r="87" spans="1:17" ht="150" x14ac:dyDescent="0.25">
      <c r="A87" s="5" t="s">
        <v>689</v>
      </c>
      <c r="B87" s="3" t="s">
        <v>690</v>
      </c>
      <c r="C87" s="3" t="s">
        <v>691</v>
      </c>
      <c r="D87" s="3" t="s">
        <v>287</v>
      </c>
      <c r="E87" s="4" t="s">
        <v>313</v>
      </c>
      <c r="F87" s="5" t="s">
        <v>95</v>
      </c>
      <c r="G87" s="3"/>
      <c r="H87" s="6">
        <v>11059</v>
      </c>
      <c r="I87" s="6">
        <v>0</v>
      </c>
      <c r="J87" s="6">
        <f t="shared" si="2"/>
        <v>11059</v>
      </c>
      <c r="K87" s="3" t="s">
        <v>692</v>
      </c>
      <c r="L87" s="4" t="s">
        <v>337</v>
      </c>
      <c r="M87" s="3" t="s">
        <v>693</v>
      </c>
      <c r="N87" s="13" t="s">
        <v>694</v>
      </c>
      <c r="O87" s="3" t="s">
        <v>317</v>
      </c>
      <c r="P87" s="3" t="s">
        <v>695</v>
      </c>
      <c r="Q87" s="85" t="s">
        <v>95</v>
      </c>
    </row>
    <row r="88" spans="1:17" ht="30" x14ac:dyDescent="0.25">
      <c r="A88" s="9" t="s">
        <v>696</v>
      </c>
      <c r="B88" s="10" t="s">
        <v>697</v>
      </c>
      <c r="C88" s="10" t="s">
        <v>698</v>
      </c>
      <c r="D88" s="10" t="s">
        <v>62</v>
      </c>
      <c r="E88" s="11" t="s">
        <v>63</v>
      </c>
      <c r="F88" s="9" t="s">
        <v>79</v>
      </c>
      <c r="G88" s="10" t="s">
        <v>138</v>
      </c>
      <c r="H88" s="12">
        <v>0</v>
      </c>
      <c r="I88" s="12">
        <v>0</v>
      </c>
      <c r="J88" s="12">
        <f t="shared" si="2"/>
        <v>0</v>
      </c>
      <c r="K88" s="10" t="s">
        <v>80</v>
      </c>
      <c r="L88" s="11" t="s">
        <v>80</v>
      </c>
      <c r="M88" s="10" t="s">
        <v>141</v>
      </c>
      <c r="N88" s="10" t="s">
        <v>53</v>
      </c>
      <c r="O88" s="10" t="s">
        <v>53</v>
      </c>
      <c r="P88" s="10" t="s">
        <v>699</v>
      </c>
      <c r="Q88" s="84" t="s">
        <v>126</v>
      </c>
    </row>
    <row r="89" spans="1:17" ht="105" x14ac:dyDescent="0.25">
      <c r="A89" s="5" t="s">
        <v>700</v>
      </c>
      <c r="B89" s="3" t="s">
        <v>701</v>
      </c>
      <c r="C89" s="3" t="s">
        <v>702</v>
      </c>
      <c r="D89" s="3" t="s">
        <v>62</v>
      </c>
      <c r="E89" s="4" t="s">
        <v>44</v>
      </c>
      <c r="F89" s="5" t="s">
        <v>45</v>
      </c>
      <c r="G89" s="3"/>
      <c r="H89" s="6">
        <v>0</v>
      </c>
      <c r="I89" s="6">
        <v>20000</v>
      </c>
      <c r="J89" s="6">
        <f t="shared" si="2"/>
        <v>20000</v>
      </c>
      <c r="K89" s="3" t="s">
        <v>703</v>
      </c>
      <c r="L89" s="4" t="s">
        <v>166</v>
      </c>
      <c r="M89" s="3" t="s">
        <v>704</v>
      </c>
      <c r="N89" s="3" t="s">
        <v>705</v>
      </c>
      <c r="O89" s="10" t="s">
        <v>224</v>
      </c>
      <c r="P89" s="3" t="s">
        <v>706</v>
      </c>
      <c r="Q89" s="85" t="s">
        <v>45</v>
      </c>
    </row>
    <row r="90" spans="1:17" ht="150" x14ac:dyDescent="0.25">
      <c r="A90" s="9" t="s">
        <v>700</v>
      </c>
      <c r="B90" s="10" t="s">
        <v>701</v>
      </c>
      <c r="C90" s="10" t="s">
        <v>707</v>
      </c>
      <c r="D90" s="10" t="s">
        <v>62</v>
      </c>
      <c r="E90" s="11" t="s">
        <v>63</v>
      </c>
      <c r="F90" s="9" t="s">
        <v>64</v>
      </c>
      <c r="G90" s="10"/>
      <c r="H90" s="12">
        <v>25250</v>
      </c>
      <c r="I90" s="12">
        <v>0</v>
      </c>
      <c r="J90" s="12">
        <f t="shared" si="2"/>
        <v>25250</v>
      </c>
      <c r="K90" s="10" t="s">
        <v>708</v>
      </c>
      <c r="L90" s="11" t="s">
        <v>546</v>
      </c>
      <c r="M90" s="10" t="s">
        <v>709</v>
      </c>
      <c r="N90" s="10" t="s">
        <v>710</v>
      </c>
      <c r="O90" s="10" t="s">
        <v>219</v>
      </c>
      <c r="P90" s="10" t="s">
        <v>711</v>
      </c>
      <c r="Q90" s="84" t="s">
        <v>126</v>
      </c>
    </row>
    <row r="91" spans="1:17" ht="45" x14ac:dyDescent="0.25">
      <c r="A91" s="5" t="s">
        <v>712</v>
      </c>
      <c r="B91" s="3" t="s">
        <v>118</v>
      </c>
      <c r="C91" s="3" t="s">
        <v>713</v>
      </c>
      <c r="D91" s="3" t="s">
        <v>120</v>
      </c>
      <c r="E91" s="4" t="s">
        <v>63</v>
      </c>
      <c r="F91" s="5" t="s">
        <v>64</v>
      </c>
      <c r="G91" s="3"/>
      <c r="H91" s="6">
        <v>8797</v>
      </c>
      <c r="I91" s="6">
        <v>0</v>
      </c>
      <c r="J91" s="6">
        <f t="shared" si="2"/>
        <v>8797</v>
      </c>
      <c r="K91" s="3" t="s">
        <v>714</v>
      </c>
      <c r="L91" s="4" t="s">
        <v>618</v>
      </c>
      <c r="M91" s="3" t="s">
        <v>715</v>
      </c>
      <c r="N91" s="3" t="s">
        <v>716</v>
      </c>
      <c r="O91" s="3" t="s">
        <v>219</v>
      </c>
      <c r="P91" s="3" t="s">
        <v>125</v>
      </c>
      <c r="Q91" s="85" t="s">
        <v>126</v>
      </c>
    </row>
    <row r="92" spans="1:17" ht="45" x14ac:dyDescent="0.25">
      <c r="A92" s="9" t="s">
        <v>712</v>
      </c>
      <c r="B92" s="10" t="s">
        <v>717</v>
      </c>
      <c r="C92" s="10" t="s">
        <v>718</v>
      </c>
      <c r="D92" s="10" t="s">
        <v>62</v>
      </c>
      <c r="E92" s="11" t="s">
        <v>464</v>
      </c>
      <c r="F92" s="9" t="s">
        <v>64</v>
      </c>
      <c r="G92" s="10"/>
      <c r="H92" s="12">
        <v>90000</v>
      </c>
      <c r="I92" s="12">
        <v>0</v>
      </c>
      <c r="J92" s="12">
        <f t="shared" si="2"/>
        <v>90000</v>
      </c>
      <c r="K92" s="10" t="s">
        <v>719</v>
      </c>
      <c r="L92" s="11" t="s">
        <v>190</v>
      </c>
      <c r="M92" s="10" t="s">
        <v>80</v>
      </c>
      <c r="N92" s="10" t="s">
        <v>53</v>
      </c>
      <c r="O92" s="10" t="s">
        <v>720</v>
      </c>
      <c r="P92" s="10" t="s">
        <v>721</v>
      </c>
      <c r="Q92" s="84" t="s">
        <v>126</v>
      </c>
    </row>
    <row r="93" spans="1:17" ht="105" x14ac:dyDescent="0.25">
      <c r="A93" s="5" t="s">
        <v>712</v>
      </c>
      <c r="B93" s="3" t="s">
        <v>722</v>
      </c>
      <c r="C93" s="3" t="s">
        <v>723</v>
      </c>
      <c r="D93" s="3" t="s">
        <v>43</v>
      </c>
      <c r="E93" s="4" t="s">
        <v>44</v>
      </c>
      <c r="F93" s="5" t="s">
        <v>45</v>
      </c>
      <c r="G93" s="3"/>
      <c r="H93" s="6">
        <v>0</v>
      </c>
      <c r="I93" s="6">
        <v>20000</v>
      </c>
      <c r="J93" s="6">
        <f t="shared" si="2"/>
        <v>20000</v>
      </c>
      <c r="K93" s="3" t="s">
        <v>724</v>
      </c>
      <c r="L93" s="4" t="s">
        <v>110</v>
      </c>
      <c r="M93" s="3" t="s">
        <v>725</v>
      </c>
      <c r="N93" s="3" t="s">
        <v>726</v>
      </c>
      <c r="O93" s="10" t="s">
        <v>224</v>
      </c>
      <c r="P93" s="3" t="s">
        <v>727</v>
      </c>
      <c r="Q93" s="85" t="s">
        <v>45</v>
      </c>
    </row>
    <row r="94" spans="1:17" ht="75" x14ac:dyDescent="0.25">
      <c r="A94" s="9" t="s">
        <v>712</v>
      </c>
      <c r="B94" s="10" t="s">
        <v>728</v>
      </c>
      <c r="C94" s="10" t="s">
        <v>729</v>
      </c>
      <c r="D94" s="10" t="s">
        <v>616</v>
      </c>
      <c r="E94" s="11" t="s">
        <v>63</v>
      </c>
      <c r="F94" s="9" t="s">
        <v>95</v>
      </c>
      <c r="G94" s="10"/>
      <c r="H94" s="12">
        <v>295626</v>
      </c>
      <c r="I94" s="12">
        <v>0</v>
      </c>
      <c r="J94" s="12">
        <f t="shared" si="2"/>
        <v>295626</v>
      </c>
      <c r="K94" s="10" t="s">
        <v>730</v>
      </c>
      <c r="L94" s="11" t="s">
        <v>148</v>
      </c>
      <c r="M94" s="10" t="s">
        <v>731</v>
      </c>
      <c r="N94" s="10" t="s">
        <v>732</v>
      </c>
      <c r="O94" s="10" t="s">
        <v>53</v>
      </c>
      <c r="P94" s="10" t="s">
        <v>733</v>
      </c>
      <c r="Q94" s="84" t="s">
        <v>95</v>
      </c>
    </row>
    <row r="95" spans="1:17" ht="45" x14ac:dyDescent="0.25">
      <c r="A95" s="5" t="s">
        <v>712</v>
      </c>
      <c r="B95" s="3" t="s">
        <v>734</v>
      </c>
      <c r="C95" s="3" t="s">
        <v>735</v>
      </c>
      <c r="D95" s="3" t="s">
        <v>76</v>
      </c>
      <c r="E95" s="4" t="s">
        <v>63</v>
      </c>
      <c r="F95" s="5" t="s">
        <v>64</v>
      </c>
      <c r="G95" s="3"/>
      <c r="H95" s="6">
        <v>37610</v>
      </c>
      <c r="I95" s="6">
        <v>0</v>
      </c>
      <c r="J95" s="6">
        <f t="shared" si="2"/>
        <v>37610</v>
      </c>
      <c r="K95" s="3" t="s">
        <v>736</v>
      </c>
      <c r="L95" s="4" t="s">
        <v>49</v>
      </c>
      <c r="M95" s="3" t="s">
        <v>737</v>
      </c>
      <c r="N95" s="3" t="s">
        <v>53</v>
      </c>
      <c r="O95" s="3" t="s">
        <v>644</v>
      </c>
      <c r="P95" s="3" t="s">
        <v>738</v>
      </c>
      <c r="Q95" s="85" t="s">
        <v>126</v>
      </c>
    </row>
    <row r="96" spans="1:17" ht="58.5" customHeight="1" x14ac:dyDescent="0.25">
      <c r="A96" s="9" t="s">
        <v>712</v>
      </c>
      <c r="B96" s="10" t="s">
        <v>739</v>
      </c>
      <c r="C96" s="10" t="s">
        <v>740</v>
      </c>
      <c r="D96" s="10" t="s">
        <v>62</v>
      </c>
      <c r="E96" s="11" t="s">
        <v>63</v>
      </c>
      <c r="F96" s="9" t="s">
        <v>64</v>
      </c>
      <c r="G96" s="10"/>
      <c r="H96" s="12">
        <v>323535</v>
      </c>
      <c r="I96" s="12">
        <v>0</v>
      </c>
      <c r="J96" s="12">
        <f t="shared" si="2"/>
        <v>323535</v>
      </c>
      <c r="K96" s="10" t="s">
        <v>741</v>
      </c>
      <c r="L96" s="11" t="s">
        <v>307</v>
      </c>
      <c r="M96" s="10" t="s">
        <v>742</v>
      </c>
      <c r="N96" s="10" t="s">
        <v>53</v>
      </c>
      <c r="O96" s="10" t="s">
        <v>53</v>
      </c>
      <c r="P96" s="10" t="s">
        <v>743</v>
      </c>
      <c r="Q96" s="84" t="s">
        <v>72</v>
      </c>
    </row>
    <row r="97" spans="1:17" ht="79.5" customHeight="1" x14ac:dyDescent="0.25">
      <c r="A97" s="5" t="s">
        <v>712</v>
      </c>
      <c r="B97" s="3" t="s">
        <v>744</v>
      </c>
      <c r="C97" s="3" t="s">
        <v>745</v>
      </c>
      <c r="D97" s="3" t="s">
        <v>62</v>
      </c>
      <c r="E97" s="4" t="s">
        <v>63</v>
      </c>
      <c r="F97" s="5" t="s">
        <v>64</v>
      </c>
      <c r="G97" s="3"/>
      <c r="H97" s="6">
        <v>28122</v>
      </c>
      <c r="I97" s="6">
        <v>0</v>
      </c>
      <c r="J97" s="6">
        <f t="shared" si="2"/>
        <v>28122</v>
      </c>
      <c r="K97" s="3" t="s">
        <v>746</v>
      </c>
      <c r="L97" s="4" t="s">
        <v>618</v>
      </c>
      <c r="M97" s="3" t="s">
        <v>742</v>
      </c>
      <c r="N97" s="3" t="s">
        <v>747</v>
      </c>
      <c r="O97" s="3" t="s">
        <v>53</v>
      </c>
      <c r="P97" s="3" t="s">
        <v>748</v>
      </c>
      <c r="Q97" s="85" t="s">
        <v>72</v>
      </c>
    </row>
    <row r="98" spans="1:17" ht="90" x14ac:dyDescent="0.25">
      <c r="A98" s="9" t="s">
        <v>749</v>
      </c>
      <c r="B98" s="10" t="s">
        <v>311</v>
      </c>
      <c r="C98" s="10" t="s">
        <v>750</v>
      </c>
      <c r="D98" s="10" t="s">
        <v>287</v>
      </c>
      <c r="E98" s="11" t="s">
        <v>313</v>
      </c>
      <c r="F98" s="9" t="s">
        <v>95</v>
      </c>
      <c r="G98" s="10"/>
      <c r="H98" s="12">
        <v>48354</v>
      </c>
      <c r="I98" s="12">
        <v>0</v>
      </c>
      <c r="J98" s="12">
        <f t="shared" ref="J98:J127" si="3">H98+I98</f>
        <v>48354</v>
      </c>
      <c r="K98" s="10" t="s">
        <v>751</v>
      </c>
      <c r="L98" s="11" t="s">
        <v>752</v>
      </c>
      <c r="M98" s="10" t="s">
        <v>753</v>
      </c>
      <c r="N98" s="16" t="s">
        <v>754</v>
      </c>
      <c r="O98" s="10" t="s">
        <v>317</v>
      </c>
      <c r="P98" s="10" t="s">
        <v>755</v>
      </c>
      <c r="Q98" s="84" t="s">
        <v>95</v>
      </c>
    </row>
    <row r="99" spans="1:17" ht="60" x14ac:dyDescent="0.25">
      <c r="A99" s="89" t="s">
        <v>756</v>
      </c>
      <c r="B99" s="31" t="s">
        <v>757</v>
      </c>
      <c r="C99" s="31" t="s">
        <v>758</v>
      </c>
      <c r="D99" s="31" t="s">
        <v>62</v>
      </c>
      <c r="E99" s="32" t="s">
        <v>63</v>
      </c>
      <c r="F99" s="89" t="s">
        <v>64</v>
      </c>
      <c r="G99" s="31"/>
      <c r="H99" s="33">
        <v>0</v>
      </c>
      <c r="I99" s="33">
        <v>25000</v>
      </c>
      <c r="J99" s="33">
        <f t="shared" si="3"/>
        <v>25000</v>
      </c>
      <c r="K99" s="31" t="s">
        <v>759</v>
      </c>
      <c r="L99" s="32" t="s">
        <v>231</v>
      </c>
      <c r="M99" s="31" t="s">
        <v>80</v>
      </c>
      <c r="N99" s="31" t="s">
        <v>760</v>
      </c>
      <c r="O99" s="31" t="s">
        <v>53</v>
      </c>
      <c r="P99" s="31" t="s">
        <v>183</v>
      </c>
      <c r="Q99" s="93" t="s">
        <v>126</v>
      </c>
    </row>
    <row r="100" spans="1:17" ht="45" x14ac:dyDescent="0.25">
      <c r="A100" s="9" t="s">
        <v>761</v>
      </c>
      <c r="B100" s="10" t="s">
        <v>762</v>
      </c>
      <c r="C100" s="10" t="s">
        <v>763</v>
      </c>
      <c r="D100" s="10" t="s">
        <v>62</v>
      </c>
      <c r="E100" s="11" t="s">
        <v>542</v>
      </c>
      <c r="F100" s="9" t="s">
        <v>95</v>
      </c>
      <c r="G100" s="10"/>
      <c r="H100" s="12">
        <v>456145</v>
      </c>
      <c r="I100" s="12">
        <v>0</v>
      </c>
      <c r="J100" s="12">
        <f t="shared" si="3"/>
        <v>456145</v>
      </c>
      <c r="K100" s="10" t="s">
        <v>764</v>
      </c>
      <c r="L100" s="11" t="s">
        <v>546</v>
      </c>
      <c r="M100" s="10" t="s">
        <v>765</v>
      </c>
      <c r="N100" s="10" t="s">
        <v>53</v>
      </c>
      <c r="O100" s="10" t="s">
        <v>53</v>
      </c>
      <c r="P100" s="10" t="s">
        <v>766</v>
      </c>
      <c r="Q100" s="84" t="s">
        <v>95</v>
      </c>
    </row>
    <row r="101" spans="1:17" ht="75" x14ac:dyDescent="0.25">
      <c r="A101" s="5" t="s">
        <v>761</v>
      </c>
      <c r="B101" s="3" t="s">
        <v>767</v>
      </c>
      <c r="C101" s="3" t="s">
        <v>768</v>
      </c>
      <c r="D101" s="3" t="s">
        <v>43</v>
      </c>
      <c r="E101" s="4" t="s">
        <v>44</v>
      </c>
      <c r="F101" s="5" t="s">
        <v>45</v>
      </c>
      <c r="G101" s="3" t="s">
        <v>138</v>
      </c>
      <c r="H101" s="6">
        <v>0</v>
      </c>
      <c r="I101" s="6">
        <v>25000</v>
      </c>
      <c r="J101" s="6">
        <f t="shared" si="3"/>
        <v>25000</v>
      </c>
      <c r="K101" s="3" t="s">
        <v>769</v>
      </c>
      <c r="L101" s="4" t="s">
        <v>360</v>
      </c>
      <c r="M101" s="3" t="s">
        <v>770</v>
      </c>
      <c r="N101" s="3" t="s">
        <v>771</v>
      </c>
      <c r="O101" s="10" t="s">
        <v>224</v>
      </c>
      <c r="P101" s="3" t="s">
        <v>766</v>
      </c>
      <c r="Q101" s="85" t="s">
        <v>45</v>
      </c>
    </row>
    <row r="102" spans="1:17" ht="60" x14ac:dyDescent="0.25">
      <c r="A102" s="9" t="s">
        <v>761</v>
      </c>
      <c r="B102" s="10" t="s">
        <v>773</v>
      </c>
      <c r="C102" s="10" t="s">
        <v>774</v>
      </c>
      <c r="D102" s="10" t="s">
        <v>43</v>
      </c>
      <c r="E102" s="11" t="s">
        <v>542</v>
      </c>
      <c r="F102" s="9" t="s">
        <v>79</v>
      </c>
      <c r="G102" s="10"/>
      <c r="H102" s="12">
        <v>0</v>
      </c>
      <c r="I102" s="12">
        <v>0</v>
      </c>
      <c r="J102" s="12">
        <f t="shared" si="3"/>
        <v>0</v>
      </c>
      <c r="K102" s="10" t="s">
        <v>80</v>
      </c>
      <c r="L102" s="11" t="s">
        <v>110</v>
      </c>
      <c r="M102" s="10" t="s">
        <v>80</v>
      </c>
      <c r="N102" s="10" t="s">
        <v>53</v>
      </c>
      <c r="O102" s="10" t="s">
        <v>53</v>
      </c>
      <c r="P102" s="10" t="s">
        <v>547</v>
      </c>
      <c r="Q102" s="84" t="s">
        <v>79</v>
      </c>
    </row>
    <row r="103" spans="1:17" ht="30" x14ac:dyDescent="0.25">
      <c r="A103" s="5" t="s">
        <v>777</v>
      </c>
      <c r="B103" s="3" t="s">
        <v>778</v>
      </c>
      <c r="C103" s="3" t="s">
        <v>779</v>
      </c>
      <c r="D103" s="3" t="s">
        <v>531</v>
      </c>
      <c r="E103" s="4" t="s">
        <v>77</v>
      </c>
      <c r="F103" s="5" t="s">
        <v>64</v>
      </c>
      <c r="G103" s="3" t="s">
        <v>138</v>
      </c>
      <c r="H103" s="6">
        <v>8000</v>
      </c>
      <c r="I103" s="6">
        <v>0</v>
      </c>
      <c r="J103" s="6">
        <f t="shared" si="3"/>
        <v>8000</v>
      </c>
      <c r="K103" s="3" t="s">
        <v>780</v>
      </c>
      <c r="L103" s="4" t="s">
        <v>360</v>
      </c>
      <c r="M103" s="3" t="s">
        <v>80</v>
      </c>
      <c r="N103" s="3" t="s">
        <v>53</v>
      </c>
      <c r="O103" s="3" t="s">
        <v>595</v>
      </c>
      <c r="P103" s="3" t="s">
        <v>781</v>
      </c>
      <c r="Q103" s="85" t="s">
        <v>126</v>
      </c>
    </row>
    <row r="104" spans="1:17" ht="145.5" x14ac:dyDescent="0.25">
      <c r="A104" s="9" t="s">
        <v>782</v>
      </c>
      <c r="B104" s="10" t="s">
        <v>783</v>
      </c>
      <c r="C104" s="10" t="s">
        <v>784</v>
      </c>
      <c r="D104" s="10" t="s">
        <v>62</v>
      </c>
      <c r="E104" s="11" t="s">
        <v>63</v>
      </c>
      <c r="F104" s="9" t="s">
        <v>64</v>
      </c>
      <c r="G104" s="10"/>
      <c r="H104" s="12">
        <v>650326</v>
      </c>
      <c r="I104" s="12">
        <v>0</v>
      </c>
      <c r="J104" s="12">
        <f t="shared" si="3"/>
        <v>650326</v>
      </c>
      <c r="K104" s="10" t="s">
        <v>785</v>
      </c>
      <c r="L104" s="11" t="s">
        <v>203</v>
      </c>
      <c r="M104" s="10" t="s">
        <v>786</v>
      </c>
      <c r="N104" s="10" t="s">
        <v>787</v>
      </c>
      <c r="O104" s="10" t="s">
        <v>70</v>
      </c>
      <c r="P104" s="10" t="s">
        <v>71</v>
      </c>
      <c r="Q104" s="84" t="s">
        <v>72</v>
      </c>
    </row>
    <row r="105" spans="1:17" ht="75" x14ac:dyDescent="0.25">
      <c r="A105" s="5" t="s">
        <v>782</v>
      </c>
      <c r="B105" s="3" t="s">
        <v>788</v>
      </c>
      <c r="C105" s="34" t="s">
        <v>789</v>
      </c>
      <c r="D105" s="3" t="s">
        <v>62</v>
      </c>
      <c r="E105" s="4" t="s">
        <v>63</v>
      </c>
      <c r="F105" s="5" t="s">
        <v>64</v>
      </c>
      <c r="G105" s="3"/>
      <c r="H105" s="6">
        <v>229048</v>
      </c>
      <c r="I105" s="6">
        <v>0</v>
      </c>
      <c r="J105" s="6">
        <f t="shared" si="3"/>
        <v>229048</v>
      </c>
      <c r="K105" s="3" t="s">
        <v>790</v>
      </c>
      <c r="L105" s="4" t="s">
        <v>203</v>
      </c>
      <c r="M105" s="3" t="s">
        <v>173</v>
      </c>
      <c r="N105" s="3" t="s">
        <v>787</v>
      </c>
      <c r="O105" s="3" t="s">
        <v>512</v>
      </c>
      <c r="P105" s="3" t="s">
        <v>518</v>
      </c>
      <c r="Q105" s="85" t="s">
        <v>72</v>
      </c>
    </row>
    <row r="106" spans="1:17" ht="90" x14ac:dyDescent="0.25">
      <c r="A106" s="9" t="s">
        <v>791</v>
      </c>
      <c r="B106" s="10" t="s">
        <v>792</v>
      </c>
      <c r="C106" s="10" t="s">
        <v>793</v>
      </c>
      <c r="D106" s="10" t="s">
        <v>62</v>
      </c>
      <c r="E106" s="11" t="s">
        <v>63</v>
      </c>
      <c r="F106" s="9" t="s">
        <v>95</v>
      </c>
      <c r="G106" s="10" t="s">
        <v>794</v>
      </c>
      <c r="H106" s="12">
        <v>130526</v>
      </c>
      <c r="I106" s="12">
        <v>0</v>
      </c>
      <c r="J106" s="12">
        <f t="shared" si="3"/>
        <v>130526</v>
      </c>
      <c r="K106" s="10" t="s">
        <v>795</v>
      </c>
      <c r="L106" s="11" t="s">
        <v>502</v>
      </c>
      <c r="M106" s="10" t="s">
        <v>796</v>
      </c>
      <c r="N106" s="10" t="s">
        <v>797</v>
      </c>
      <c r="O106" s="10" t="s">
        <v>512</v>
      </c>
      <c r="P106" s="10" t="s">
        <v>798</v>
      </c>
      <c r="Q106" s="84" t="s">
        <v>95</v>
      </c>
    </row>
    <row r="107" spans="1:17" ht="45" x14ac:dyDescent="0.25">
      <c r="A107" s="5" t="s">
        <v>799</v>
      </c>
      <c r="B107" s="3" t="s">
        <v>800</v>
      </c>
      <c r="C107" s="3" t="s">
        <v>801</v>
      </c>
      <c r="D107" s="3" t="s">
        <v>43</v>
      </c>
      <c r="E107" s="4" t="s">
        <v>63</v>
      </c>
      <c r="F107" s="5" t="s">
        <v>64</v>
      </c>
      <c r="G107" s="3"/>
      <c r="H107" s="6">
        <v>267391</v>
      </c>
      <c r="I107" s="6">
        <v>0</v>
      </c>
      <c r="J107" s="6">
        <f t="shared" si="3"/>
        <v>267391</v>
      </c>
      <c r="K107" s="3" t="s">
        <v>802</v>
      </c>
      <c r="L107" s="4" t="s">
        <v>203</v>
      </c>
      <c r="M107" s="3" t="s">
        <v>803</v>
      </c>
      <c r="N107" s="3" t="s">
        <v>804</v>
      </c>
      <c r="O107" s="3" t="s">
        <v>70</v>
      </c>
      <c r="P107" s="3" t="s">
        <v>71</v>
      </c>
      <c r="Q107" s="85" t="s">
        <v>72</v>
      </c>
    </row>
    <row r="108" spans="1:17" ht="135" x14ac:dyDescent="0.25">
      <c r="A108" s="9" t="s">
        <v>805</v>
      </c>
      <c r="B108" s="10" t="s">
        <v>806</v>
      </c>
      <c r="C108" s="10" t="s">
        <v>807</v>
      </c>
      <c r="D108" s="10" t="s">
        <v>146</v>
      </c>
      <c r="E108" s="11" t="s">
        <v>44</v>
      </c>
      <c r="F108" s="9" t="s">
        <v>45</v>
      </c>
      <c r="G108" s="10"/>
      <c r="H108" s="12">
        <v>0</v>
      </c>
      <c r="I108" s="12">
        <v>70000</v>
      </c>
      <c r="J108" s="12">
        <f t="shared" si="3"/>
        <v>70000</v>
      </c>
      <c r="K108" s="10" t="s">
        <v>808</v>
      </c>
      <c r="L108" s="11" t="s">
        <v>148</v>
      </c>
      <c r="M108" s="10" t="s">
        <v>809</v>
      </c>
      <c r="N108" s="10" t="s">
        <v>810</v>
      </c>
      <c r="O108" s="10" t="s">
        <v>175</v>
      </c>
      <c r="P108" s="10" t="s">
        <v>811</v>
      </c>
      <c r="Q108" s="84" t="s">
        <v>45</v>
      </c>
    </row>
    <row r="109" spans="1:17" ht="82.5" customHeight="1" x14ac:dyDescent="0.25">
      <c r="A109" s="5" t="s">
        <v>812</v>
      </c>
      <c r="B109" s="3" t="s">
        <v>813</v>
      </c>
      <c r="C109" s="35" t="s">
        <v>814</v>
      </c>
      <c r="D109" s="3" t="s">
        <v>62</v>
      </c>
      <c r="E109" s="4" t="s">
        <v>63</v>
      </c>
      <c r="F109" s="5" t="s">
        <v>64</v>
      </c>
      <c r="G109" s="3"/>
      <c r="H109" s="6">
        <v>148550</v>
      </c>
      <c r="I109" s="6">
        <v>0</v>
      </c>
      <c r="J109" s="6">
        <f t="shared" si="3"/>
        <v>148550</v>
      </c>
      <c r="K109" s="3" t="s">
        <v>815</v>
      </c>
      <c r="L109" s="4" t="s">
        <v>67</v>
      </c>
      <c r="M109" s="3" t="s">
        <v>816</v>
      </c>
      <c r="N109" s="3" t="s">
        <v>817</v>
      </c>
      <c r="O109" s="3" t="s">
        <v>70</v>
      </c>
      <c r="P109" s="3" t="s">
        <v>71</v>
      </c>
      <c r="Q109" s="85" t="s">
        <v>72</v>
      </c>
    </row>
    <row r="110" spans="1:17" ht="159" customHeight="1" x14ac:dyDescent="0.25">
      <c r="A110" s="9" t="s">
        <v>818</v>
      </c>
      <c r="B110" s="10" t="s">
        <v>819</v>
      </c>
      <c r="C110" s="10" t="s">
        <v>820</v>
      </c>
      <c r="D110" s="10" t="s">
        <v>531</v>
      </c>
      <c r="E110" s="11" t="s">
        <v>77</v>
      </c>
      <c r="F110" s="9" t="s">
        <v>79</v>
      </c>
      <c r="G110" s="10" t="s">
        <v>822</v>
      </c>
      <c r="H110" s="12">
        <v>0</v>
      </c>
      <c r="I110" s="12">
        <v>0</v>
      </c>
      <c r="J110" s="12">
        <f t="shared" si="3"/>
        <v>0</v>
      </c>
      <c r="K110" s="10" t="s">
        <v>80</v>
      </c>
      <c r="L110" s="11" t="s">
        <v>289</v>
      </c>
      <c r="M110" s="10" t="s">
        <v>80</v>
      </c>
      <c r="N110" s="10" t="s">
        <v>53</v>
      </c>
      <c r="O110" s="10" t="s">
        <v>53</v>
      </c>
      <c r="P110" s="10" t="s">
        <v>823</v>
      </c>
      <c r="Q110" s="84" t="s">
        <v>79</v>
      </c>
    </row>
    <row r="111" spans="1:17" ht="105" x14ac:dyDescent="0.25">
      <c r="A111" s="5" t="s">
        <v>827</v>
      </c>
      <c r="B111" s="3" t="s">
        <v>421</v>
      </c>
      <c r="C111" s="3" t="s">
        <v>828</v>
      </c>
      <c r="D111" s="3" t="s">
        <v>287</v>
      </c>
      <c r="E111" s="4" t="s">
        <v>63</v>
      </c>
      <c r="F111" s="5" t="s">
        <v>64</v>
      </c>
      <c r="G111" s="3"/>
      <c r="H111" s="6">
        <v>140184</v>
      </c>
      <c r="I111" s="6">
        <v>0</v>
      </c>
      <c r="J111" s="6">
        <f t="shared" si="3"/>
        <v>140184</v>
      </c>
      <c r="K111" s="3" t="s">
        <v>829</v>
      </c>
      <c r="L111" s="4" t="s">
        <v>289</v>
      </c>
      <c r="M111" s="3" t="s">
        <v>612</v>
      </c>
      <c r="N111" s="13" t="s">
        <v>830</v>
      </c>
      <c r="O111" s="3" t="s">
        <v>395</v>
      </c>
      <c r="P111" s="3" t="s">
        <v>688</v>
      </c>
      <c r="Q111" s="85" t="s">
        <v>72</v>
      </c>
    </row>
    <row r="112" spans="1:17" ht="60" x14ac:dyDescent="0.25">
      <c r="A112" s="9" t="s">
        <v>831</v>
      </c>
      <c r="B112" s="10" t="s">
        <v>480</v>
      </c>
      <c r="C112" s="10" t="s">
        <v>444</v>
      </c>
      <c r="D112" s="10" t="s">
        <v>287</v>
      </c>
      <c r="E112" s="11" t="s">
        <v>63</v>
      </c>
      <c r="F112" s="9" t="s">
        <v>64</v>
      </c>
      <c r="G112" s="10"/>
      <c r="H112" s="12">
        <v>757500</v>
      </c>
      <c r="I112" s="12">
        <v>0</v>
      </c>
      <c r="J112" s="12">
        <f t="shared" si="3"/>
        <v>757500</v>
      </c>
      <c r="K112" s="10" t="s">
        <v>832</v>
      </c>
      <c r="L112" s="11" t="s">
        <v>593</v>
      </c>
      <c r="M112" s="10" t="s">
        <v>833</v>
      </c>
      <c r="N112" s="16" t="s">
        <v>834</v>
      </c>
      <c r="O112" s="10" t="s">
        <v>395</v>
      </c>
      <c r="P112" s="10" t="s">
        <v>688</v>
      </c>
      <c r="Q112" s="84" t="s">
        <v>72</v>
      </c>
    </row>
    <row r="113" spans="1:17" ht="135" x14ac:dyDescent="0.25">
      <c r="A113" s="5" t="s">
        <v>831</v>
      </c>
      <c r="B113" s="3" t="s">
        <v>835</v>
      </c>
      <c r="C113" s="3" t="s">
        <v>836</v>
      </c>
      <c r="D113" s="3" t="s">
        <v>287</v>
      </c>
      <c r="E113" s="4" t="s">
        <v>44</v>
      </c>
      <c r="F113" s="5" t="s">
        <v>45</v>
      </c>
      <c r="G113" s="3"/>
      <c r="H113" s="6">
        <v>0</v>
      </c>
      <c r="I113" s="6">
        <v>30000</v>
      </c>
      <c r="J113" s="6">
        <f t="shared" si="3"/>
        <v>30000</v>
      </c>
      <c r="K113" s="3" t="s">
        <v>837</v>
      </c>
      <c r="L113" s="4" t="s">
        <v>231</v>
      </c>
      <c r="M113" s="3" t="s">
        <v>173</v>
      </c>
      <c r="N113" s="3" t="s">
        <v>838</v>
      </c>
      <c r="O113" s="3" t="s">
        <v>401</v>
      </c>
      <c r="P113" s="3" t="s">
        <v>839</v>
      </c>
      <c r="Q113" s="85" t="s">
        <v>45</v>
      </c>
    </row>
    <row r="114" spans="1:17" ht="60" x14ac:dyDescent="0.25">
      <c r="A114" s="9" t="s">
        <v>831</v>
      </c>
      <c r="B114" s="10" t="s">
        <v>840</v>
      </c>
      <c r="C114" s="14" t="s">
        <v>841</v>
      </c>
      <c r="D114" s="10" t="s">
        <v>287</v>
      </c>
      <c r="E114" s="11" t="s">
        <v>63</v>
      </c>
      <c r="F114" s="9" t="s">
        <v>64</v>
      </c>
      <c r="G114" s="10"/>
      <c r="H114" s="12">
        <v>110360</v>
      </c>
      <c r="I114" s="12">
        <v>0</v>
      </c>
      <c r="J114" s="12">
        <f t="shared" si="3"/>
        <v>110360</v>
      </c>
      <c r="K114" s="10" t="s">
        <v>842</v>
      </c>
      <c r="L114" s="11" t="s">
        <v>203</v>
      </c>
      <c r="M114" s="10" t="s">
        <v>843</v>
      </c>
      <c r="N114" s="10" t="s">
        <v>844</v>
      </c>
      <c r="O114" s="10" t="s">
        <v>292</v>
      </c>
      <c r="P114" s="10" t="s">
        <v>293</v>
      </c>
      <c r="Q114" s="84" t="s">
        <v>72</v>
      </c>
    </row>
    <row r="115" spans="1:17" ht="105" x14ac:dyDescent="0.25">
      <c r="A115" s="5" t="s">
        <v>845</v>
      </c>
      <c r="B115" s="3" t="s">
        <v>846</v>
      </c>
      <c r="C115" s="3" t="s">
        <v>847</v>
      </c>
      <c r="D115" s="3" t="s">
        <v>94</v>
      </c>
      <c r="E115" s="4" t="s">
        <v>44</v>
      </c>
      <c r="F115" s="5" t="s">
        <v>45</v>
      </c>
      <c r="G115" s="3" t="s">
        <v>138</v>
      </c>
      <c r="H115" s="6">
        <v>0</v>
      </c>
      <c r="I115" s="6">
        <v>222250</v>
      </c>
      <c r="J115" s="6">
        <f t="shared" si="3"/>
        <v>222250</v>
      </c>
      <c r="K115" s="10" t="s">
        <v>848</v>
      </c>
      <c r="L115" s="4" t="s">
        <v>849</v>
      </c>
      <c r="M115" s="3" t="s">
        <v>850</v>
      </c>
      <c r="N115" s="3" t="s">
        <v>851</v>
      </c>
      <c r="O115" s="3" t="s">
        <v>852</v>
      </c>
      <c r="P115" s="3" t="s">
        <v>853</v>
      </c>
      <c r="Q115" s="85" t="s">
        <v>45</v>
      </c>
    </row>
    <row r="116" spans="1:17" ht="93.75" customHeight="1" x14ac:dyDescent="0.25">
      <c r="A116" s="9" t="s">
        <v>854</v>
      </c>
      <c r="B116" s="10" t="s">
        <v>855</v>
      </c>
      <c r="C116" s="10" t="s">
        <v>856</v>
      </c>
      <c r="D116" s="10" t="s">
        <v>287</v>
      </c>
      <c r="E116" s="11" t="s">
        <v>63</v>
      </c>
      <c r="F116" s="9" t="s">
        <v>64</v>
      </c>
      <c r="G116" s="10"/>
      <c r="H116" s="12">
        <v>153827</v>
      </c>
      <c r="I116" s="12">
        <v>0</v>
      </c>
      <c r="J116" s="12">
        <f t="shared" si="3"/>
        <v>153827</v>
      </c>
      <c r="K116" s="10" t="s">
        <v>857</v>
      </c>
      <c r="L116" s="11" t="s">
        <v>49</v>
      </c>
      <c r="M116" s="10" t="s">
        <v>477</v>
      </c>
      <c r="N116" s="16" t="s">
        <v>858</v>
      </c>
      <c r="O116" s="10" t="s">
        <v>395</v>
      </c>
      <c r="P116" s="10" t="s">
        <v>859</v>
      </c>
      <c r="Q116" s="84" t="s">
        <v>72</v>
      </c>
    </row>
    <row r="117" spans="1:17" ht="30" x14ac:dyDescent="0.25">
      <c r="A117" s="5" t="s">
        <v>860</v>
      </c>
      <c r="B117" s="3" t="s">
        <v>861</v>
      </c>
      <c r="C117" s="3" t="s">
        <v>862</v>
      </c>
      <c r="D117" s="3" t="s">
        <v>62</v>
      </c>
      <c r="E117" s="4" t="s">
        <v>63</v>
      </c>
      <c r="F117" s="5" t="s">
        <v>64</v>
      </c>
      <c r="G117" s="3"/>
      <c r="H117" s="6">
        <v>3656</v>
      </c>
      <c r="I117" s="6">
        <v>0</v>
      </c>
      <c r="J117" s="6">
        <f t="shared" si="3"/>
        <v>3656</v>
      </c>
      <c r="K117" s="3" t="s">
        <v>863</v>
      </c>
      <c r="L117" s="4" t="s">
        <v>203</v>
      </c>
      <c r="M117" s="3" t="s">
        <v>80</v>
      </c>
      <c r="N117" s="3" t="s">
        <v>864</v>
      </c>
      <c r="O117" s="3" t="s">
        <v>70</v>
      </c>
      <c r="P117" s="3" t="s">
        <v>71</v>
      </c>
      <c r="Q117" s="85" t="s">
        <v>72</v>
      </c>
    </row>
    <row r="118" spans="1:17" ht="210" x14ac:dyDescent="0.25">
      <c r="A118" s="9" t="s">
        <v>865</v>
      </c>
      <c r="B118" s="10" t="s">
        <v>866</v>
      </c>
      <c r="C118" s="15" t="s">
        <v>867</v>
      </c>
      <c r="D118" s="15" t="s">
        <v>43</v>
      </c>
      <c r="E118" s="11" t="s">
        <v>44</v>
      </c>
      <c r="F118" s="9" t="s">
        <v>45</v>
      </c>
      <c r="G118" s="10"/>
      <c r="H118" s="12">
        <v>0</v>
      </c>
      <c r="I118" s="12">
        <v>29500</v>
      </c>
      <c r="J118" s="12">
        <f t="shared" si="3"/>
        <v>29500</v>
      </c>
      <c r="K118" s="10" t="s">
        <v>411</v>
      </c>
      <c r="L118" s="11" t="s">
        <v>172</v>
      </c>
      <c r="M118" s="10" t="s">
        <v>80</v>
      </c>
      <c r="N118" s="10" t="s">
        <v>868</v>
      </c>
      <c r="O118" s="10" t="s">
        <v>151</v>
      </c>
      <c r="P118" s="10" t="s">
        <v>869</v>
      </c>
      <c r="Q118" s="84" t="s">
        <v>45</v>
      </c>
    </row>
    <row r="119" spans="1:17" ht="105" x14ac:dyDescent="0.25">
      <c r="A119" s="9" t="s">
        <v>865</v>
      </c>
      <c r="B119" s="10" t="s">
        <v>870</v>
      </c>
      <c r="C119" s="10" t="s">
        <v>871</v>
      </c>
      <c r="D119" s="10" t="s">
        <v>43</v>
      </c>
      <c r="E119" s="11" t="s">
        <v>77</v>
      </c>
      <c r="F119" s="9" t="s">
        <v>64</v>
      </c>
      <c r="G119" s="10" t="s">
        <v>138</v>
      </c>
      <c r="H119" s="12">
        <v>113514</v>
      </c>
      <c r="I119" s="12">
        <v>0</v>
      </c>
      <c r="J119" s="12">
        <f t="shared" si="3"/>
        <v>113514</v>
      </c>
      <c r="K119" s="10" t="s">
        <v>872</v>
      </c>
      <c r="L119" s="11" t="s">
        <v>132</v>
      </c>
      <c r="M119" s="10" t="s">
        <v>873</v>
      </c>
      <c r="N119" s="10" t="s">
        <v>534</v>
      </c>
      <c r="O119" s="10" t="s">
        <v>53</v>
      </c>
      <c r="P119" s="10" t="s">
        <v>874</v>
      </c>
      <c r="Q119" s="85" t="s">
        <v>126</v>
      </c>
    </row>
    <row r="120" spans="1:17" ht="30" x14ac:dyDescent="0.25">
      <c r="A120" s="9" t="s">
        <v>875</v>
      </c>
      <c r="B120" s="10" t="s">
        <v>876</v>
      </c>
      <c r="C120" s="10" t="s">
        <v>877</v>
      </c>
      <c r="D120" s="10" t="s">
        <v>62</v>
      </c>
      <c r="E120" s="11" t="s">
        <v>63</v>
      </c>
      <c r="F120" s="9" t="s">
        <v>64</v>
      </c>
      <c r="G120" s="10"/>
      <c r="H120" s="12">
        <v>3334</v>
      </c>
      <c r="I120" s="12">
        <v>0</v>
      </c>
      <c r="J120" s="12">
        <f t="shared" si="3"/>
        <v>3334</v>
      </c>
      <c r="K120" s="10" t="s">
        <v>878</v>
      </c>
      <c r="L120" s="11" t="s">
        <v>203</v>
      </c>
      <c r="M120" s="10" t="s">
        <v>80</v>
      </c>
      <c r="N120" s="10" t="s">
        <v>879</v>
      </c>
      <c r="O120" s="10" t="s">
        <v>70</v>
      </c>
      <c r="P120" s="10" t="s">
        <v>71</v>
      </c>
      <c r="Q120" s="84" t="s">
        <v>72</v>
      </c>
    </row>
    <row r="121" spans="1:17" ht="120" x14ac:dyDescent="0.25">
      <c r="A121" s="5" t="s">
        <v>880</v>
      </c>
      <c r="B121" s="3" t="s">
        <v>421</v>
      </c>
      <c r="C121" s="3" t="s">
        <v>610</v>
      </c>
      <c r="D121" s="3" t="s">
        <v>287</v>
      </c>
      <c r="E121" s="4" t="s">
        <v>63</v>
      </c>
      <c r="F121" s="5" t="s">
        <v>64</v>
      </c>
      <c r="G121" s="3"/>
      <c r="H121" s="6">
        <v>128870</v>
      </c>
      <c r="I121" s="6">
        <v>0</v>
      </c>
      <c r="J121" s="6">
        <f t="shared" si="3"/>
        <v>128870</v>
      </c>
      <c r="K121" s="3" t="s">
        <v>881</v>
      </c>
      <c r="L121" s="4" t="s">
        <v>307</v>
      </c>
      <c r="M121" s="3" t="s">
        <v>882</v>
      </c>
      <c r="N121" s="13" t="s">
        <v>425</v>
      </c>
      <c r="O121" s="3" t="s">
        <v>395</v>
      </c>
      <c r="P121" s="3" t="s">
        <v>883</v>
      </c>
      <c r="Q121" s="85" t="s">
        <v>72</v>
      </c>
    </row>
    <row r="122" spans="1:17" ht="120" x14ac:dyDescent="0.25">
      <c r="A122" s="9" t="s">
        <v>880</v>
      </c>
      <c r="B122" s="10" t="s">
        <v>884</v>
      </c>
      <c r="C122" s="10" t="s">
        <v>885</v>
      </c>
      <c r="D122" s="10" t="s">
        <v>76</v>
      </c>
      <c r="E122" s="11" t="s">
        <v>63</v>
      </c>
      <c r="F122" s="9" t="s">
        <v>64</v>
      </c>
      <c r="G122" s="10"/>
      <c r="H122" s="12">
        <v>2432458</v>
      </c>
      <c r="I122" s="12">
        <v>0</v>
      </c>
      <c r="J122" s="12">
        <f t="shared" si="3"/>
        <v>2432458</v>
      </c>
      <c r="K122" s="10" t="s">
        <v>886</v>
      </c>
      <c r="L122" s="11" t="s">
        <v>190</v>
      </c>
      <c r="M122" s="10" t="s">
        <v>887</v>
      </c>
      <c r="N122" s="10" t="s">
        <v>888</v>
      </c>
      <c r="O122" s="10" t="s">
        <v>432</v>
      </c>
      <c r="P122" s="10" t="s">
        <v>889</v>
      </c>
      <c r="Q122" s="84" t="s">
        <v>72</v>
      </c>
    </row>
    <row r="123" spans="1:17" ht="45" x14ac:dyDescent="0.25">
      <c r="A123" s="5" t="s">
        <v>880</v>
      </c>
      <c r="B123" s="3" t="s">
        <v>890</v>
      </c>
      <c r="C123" s="3" t="s">
        <v>891</v>
      </c>
      <c r="D123" s="3" t="s">
        <v>146</v>
      </c>
      <c r="E123" s="4" t="s">
        <v>44</v>
      </c>
      <c r="F123" s="5" t="s">
        <v>45</v>
      </c>
      <c r="G123" s="3"/>
      <c r="H123" s="6">
        <v>0</v>
      </c>
      <c r="I123" s="6">
        <v>50000</v>
      </c>
      <c r="J123" s="6">
        <f t="shared" si="3"/>
        <v>50000</v>
      </c>
      <c r="K123" s="3" t="s">
        <v>892</v>
      </c>
      <c r="L123" s="4" t="s">
        <v>231</v>
      </c>
      <c r="M123" s="3" t="s">
        <v>80</v>
      </c>
      <c r="N123" s="3" t="s">
        <v>893</v>
      </c>
      <c r="O123" s="3" t="s">
        <v>224</v>
      </c>
      <c r="P123" s="3" t="s">
        <v>894</v>
      </c>
      <c r="Q123" s="85" t="s">
        <v>45</v>
      </c>
    </row>
    <row r="124" spans="1:17" ht="120" x14ac:dyDescent="0.25">
      <c r="A124" s="5" t="s">
        <v>880</v>
      </c>
      <c r="B124" s="3" t="s">
        <v>988</v>
      </c>
      <c r="C124" s="18" t="s">
        <v>989</v>
      </c>
      <c r="D124" s="3" t="s">
        <v>146</v>
      </c>
      <c r="E124" s="4" t="s">
        <v>63</v>
      </c>
      <c r="F124" s="5" t="s">
        <v>64</v>
      </c>
      <c r="G124" s="3"/>
      <c r="H124" s="6">
        <v>873222</v>
      </c>
      <c r="I124" s="6">
        <v>0</v>
      </c>
      <c r="J124" s="6">
        <f t="shared" si="3"/>
        <v>873222</v>
      </c>
      <c r="K124" s="3" t="s">
        <v>895</v>
      </c>
      <c r="L124" s="4" t="s">
        <v>203</v>
      </c>
      <c r="M124" s="3" t="s">
        <v>896</v>
      </c>
      <c r="N124" s="3" t="s">
        <v>879</v>
      </c>
      <c r="O124" s="3" t="s">
        <v>70</v>
      </c>
      <c r="P124" s="3" t="s">
        <v>71</v>
      </c>
      <c r="Q124" s="84" t="s">
        <v>72</v>
      </c>
    </row>
    <row r="125" spans="1:17" ht="225" x14ac:dyDescent="0.25">
      <c r="A125" s="5" t="s">
        <v>880</v>
      </c>
      <c r="B125" s="3" t="s">
        <v>897</v>
      </c>
      <c r="C125" s="3" t="s">
        <v>990</v>
      </c>
      <c r="D125" s="3" t="s">
        <v>146</v>
      </c>
      <c r="E125" s="4" t="s">
        <v>63</v>
      </c>
      <c r="F125" s="5" t="s">
        <v>64</v>
      </c>
      <c r="G125" s="3"/>
      <c r="H125" s="6">
        <f>740057+17192</f>
        <v>757249</v>
      </c>
      <c r="I125" s="6">
        <v>0</v>
      </c>
      <c r="J125" s="6">
        <f t="shared" si="3"/>
        <v>757249</v>
      </c>
      <c r="K125" s="3" t="s">
        <v>898</v>
      </c>
      <c r="L125" s="4" t="s">
        <v>307</v>
      </c>
      <c r="M125" s="3" t="s">
        <v>899</v>
      </c>
      <c r="N125" s="13" t="s">
        <v>900</v>
      </c>
      <c r="O125" s="3" t="s">
        <v>197</v>
      </c>
      <c r="P125" s="3" t="s">
        <v>901</v>
      </c>
      <c r="Q125" s="85" t="s">
        <v>72</v>
      </c>
    </row>
    <row r="126" spans="1:17" ht="75" x14ac:dyDescent="0.25">
      <c r="A126" s="5" t="s">
        <v>880</v>
      </c>
      <c r="B126" s="10" t="s">
        <v>902</v>
      </c>
      <c r="C126" s="10" t="s">
        <v>903</v>
      </c>
      <c r="D126" s="10" t="s">
        <v>146</v>
      </c>
      <c r="E126" s="11" t="s">
        <v>63</v>
      </c>
      <c r="F126" s="9" t="s">
        <v>64</v>
      </c>
      <c r="G126" s="10" t="s">
        <v>904</v>
      </c>
      <c r="H126" s="12">
        <v>26811</v>
      </c>
      <c r="I126" s="12">
        <v>0</v>
      </c>
      <c r="J126" s="12">
        <f t="shared" si="3"/>
        <v>26811</v>
      </c>
      <c r="K126" s="10" t="s">
        <v>905</v>
      </c>
      <c r="L126" s="11" t="s">
        <v>203</v>
      </c>
      <c r="M126" s="10" t="s">
        <v>906</v>
      </c>
      <c r="N126" s="16" t="s">
        <v>218</v>
      </c>
      <c r="O126" s="10" t="s">
        <v>212</v>
      </c>
      <c r="P126" s="10" t="s">
        <v>198</v>
      </c>
      <c r="Q126" s="84" t="s">
        <v>126</v>
      </c>
    </row>
    <row r="127" spans="1:17" ht="96.75" customHeight="1" thickBot="1" x14ac:dyDescent="0.3">
      <c r="A127" s="90" t="s">
        <v>907</v>
      </c>
      <c r="B127" s="36" t="s">
        <v>908</v>
      </c>
      <c r="C127" s="36" t="s">
        <v>909</v>
      </c>
      <c r="D127" s="36" t="s">
        <v>43</v>
      </c>
      <c r="E127" s="37" t="s">
        <v>44</v>
      </c>
      <c r="F127" s="38" t="s">
        <v>45</v>
      </c>
      <c r="G127" s="36"/>
      <c r="H127" s="39">
        <v>0</v>
      </c>
      <c r="I127" s="39">
        <v>24000</v>
      </c>
      <c r="J127" s="6">
        <f t="shared" si="3"/>
        <v>24000</v>
      </c>
      <c r="K127" s="36" t="s">
        <v>910</v>
      </c>
      <c r="L127" s="37" t="s">
        <v>67</v>
      </c>
      <c r="M127" s="36" t="s">
        <v>911</v>
      </c>
      <c r="N127" s="36" t="s">
        <v>912</v>
      </c>
      <c r="O127" s="36" t="s">
        <v>224</v>
      </c>
      <c r="P127" s="36" t="s">
        <v>913</v>
      </c>
      <c r="Q127" s="94" t="s">
        <v>45</v>
      </c>
    </row>
    <row r="128" spans="1:17" x14ac:dyDescent="0.25">
      <c r="A128" s="26"/>
      <c r="B128" s="27"/>
      <c r="C128" s="27"/>
      <c r="D128" s="27"/>
      <c r="E128" s="40"/>
      <c r="F128" s="28"/>
      <c r="G128" s="29"/>
      <c r="H128" s="41"/>
      <c r="I128" s="41"/>
      <c r="J128" s="41"/>
      <c r="K128" s="27"/>
      <c r="L128" s="40"/>
      <c r="M128" s="27"/>
      <c r="N128" s="27"/>
      <c r="O128" s="27"/>
      <c r="P128" s="27"/>
      <c r="Q128" s="27"/>
    </row>
    <row r="129" spans="1:17" x14ac:dyDescent="0.25">
      <c r="A129" s="26" t="s">
        <v>944</v>
      </c>
      <c r="B129" s="27"/>
      <c r="C129" s="27"/>
      <c r="D129" s="27"/>
      <c r="E129" s="40"/>
      <c r="F129" s="28"/>
      <c r="G129" s="29"/>
      <c r="H129" s="41"/>
      <c r="I129" s="41"/>
      <c r="J129" s="41"/>
      <c r="K129" s="27"/>
      <c r="L129" s="40"/>
      <c r="M129" s="27"/>
      <c r="N129" s="27"/>
      <c r="O129" s="27"/>
      <c r="P129" s="27"/>
      <c r="Q129" s="27"/>
    </row>
    <row r="130" spans="1:17" x14ac:dyDescent="0.25">
      <c r="A130" s="26"/>
      <c r="B130" s="27"/>
      <c r="C130" s="27"/>
      <c r="D130" s="27"/>
      <c r="E130" s="40"/>
      <c r="F130" s="28"/>
      <c r="G130" s="29"/>
      <c r="H130" s="41"/>
      <c r="I130" s="41"/>
      <c r="J130" s="41"/>
      <c r="K130" s="27"/>
      <c r="L130" s="40"/>
      <c r="M130" s="27"/>
      <c r="N130" s="27"/>
      <c r="O130" s="27"/>
      <c r="P130" s="27"/>
      <c r="Q130" s="27"/>
    </row>
    <row r="131" spans="1:17" x14ac:dyDescent="0.25">
      <c r="A131" t="s">
        <v>991</v>
      </c>
    </row>
  </sheetData>
  <autoFilter ref="Q1:Q131"/>
  <printOptions horizontalCentered="1"/>
  <pageMargins left="0.25" right="0.25" top="0.75" bottom="0.75" header="0.3" footer="0.3"/>
  <pageSetup paperSize="17" scale="34" fitToHeight="0" orientation="landscape" r:id="rId1"/>
  <headerFooter>
    <oddHeader>&amp;A</oddHeader>
    <oddFoote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7"/>
  <sheetViews>
    <sheetView workbookViewId="0">
      <selection activeCell="D23" sqref="D23"/>
    </sheetView>
  </sheetViews>
  <sheetFormatPr defaultRowHeight="15" x14ac:dyDescent="0.25"/>
  <cols>
    <col min="1" max="1" width="30.140625" customWidth="1"/>
    <col min="2" max="2" width="13" customWidth="1"/>
  </cols>
  <sheetData>
    <row r="3" spans="1:2" x14ac:dyDescent="0.25">
      <c r="A3" s="42" t="s">
        <v>914</v>
      </c>
      <c r="B3" t="s">
        <v>916</v>
      </c>
    </row>
    <row r="4" spans="1:2" x14ac:dyDescent="0.25">
      <c r="A4" s="24" t="s">
        <v>77</v>
      </c>
      <c r="B4" s="43">
        <v>4</v>
      </c>
    </row>
    <row r="5" spans="1:2" x14ac:dyDescent="0.25">
      <c r="A5" s="54" t="s">
        <v>43</v>
      </c>
      <c r="B5" s="43">
        <v>1</v>
      </c>
    </row>
    <row r="6" spans="1:2" x14ac:dyDescent="0.25">
      <c r="A6" s="54" t="s">
        <v>531</v>
      </c>
      <c r="B6" s="43">
        <v>2</v>
      </c>
    </row>
    <row r="7" spans="1:2" x14ac:dyDescent="0.25">
      <c r="A7" s="54" t="s">
        <v>76</v>
      </c>
      <c r="B7" s="43">
        <v>1</v>
      </c>
    </row>
    <row r="8" spans="1:2" x14ac:dyDescent="0.25">
      <c r="A8" s="24" t="s">
        <v>464</v>
      </c>
      <c r="B8" s="43">
        <v>1</v>
      </c>
    </row>
    <row r="9" spans="1:2" x14ac:dyDescent="0.25">
      <c r="A9" s="54" t="s">
        <v>62</v>
      </c>
      <c r="B9" s="43">
        <v>1</v>
      </c>
    </row>
    <row r="10" spans="1:2" x14ac:dyDescent="0.25">
      <c r="A10" s="24" t="s">
        <v>106</v>
      </c>
      <c r="B10" s="43">
        <v>1</v>
      </c>
    </row>
    <row r="11" spans="1:2" x14ac:dyDescent="0.25">
      <c r="A11" s="54" t="s">
        <v>105</v>
      </c>
      <c r="B11" s="43">
        <v>1</v>
      </c>
    </row>
    <row r="12" spans="1:2" x14ac:dyDescent="0.25">
      <c r="A12" s="24" t="s">
        <v>542</v>
      </c>
      <c r="B12" s="43">
        <v>2</v>
      </c>
    </row>
    <row r="13" spans="1:2" x14ac:dyDescent="0.25">
      <c r="A13" s="54" t="s">
        <v>43</v>
      </c>
      <c r="B13" s="43">
        <v>1</v>
      </c>
    </row>
    <row r="14" spans="1:2" x14ac:dyDescent="0.25">
      <c r="A14" s="54" t="s">
        <v>62</v>
      </c>
      <c r="B14" s="43">
        <v>1</v>
      </c>
    </row>
    <row r="15" spans="1:2" x14ac:dyDescent="0.25">
      <c r="A15" s="24" t="s">
        <v>923</v>
      </c>
      <c r="B15" s="43"/>
    </row>
    <row r="16" spans="1:2" x14ac:dyDescent="0.25">
      <c r="A16" s="54" t="s">
        <v>923</v>
      </c>
      <c r="B16" s="43"/>
    </row>
    <row r="17" spans="1:2" x14ac:dyDescent="0.25">
      <c r="A17" s="24" t="s">
        <v>915</v>
      </c>
      <c r="B17" s="43">
        <v>8</v>
      </c>
    </row>
  </sheetData>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
  <sheetViews>
    <sheetView workbookViewId="0">
      <selection activeCell="C18" sqref="C18"/>
    </sheetView>
  </sheetViews>
  <sheetFormatPr defaultRowHeight="15" x14ac:dyDescent="0.25"/>
  <cols>
    <col min="2" max="2" width="17.42578125" customWidth="1"/>
    <col min="3" max="3" width="49.85546875" bestFit="1" customWidth="1"/>
    <col min="4" max="4" width="23.5703125" customWidth="1"/>
    <col min="5" max="5" width="26.28515625" bestFit="1" customWidth="1"/>
    <col min="6" max="6" width="24.7109375" customWidth="1"/>
    <col min="7" max="7" width="21" customWidth="1"/>
    <col min="8" max="8" width="19.42578125" customWidth="1"/>
    <col min="9" max="9" width="26.7109375" customWidth="1"/>
    <col min="10" max="10" width="32" customWidth="1"/>
    <col min="11" max="11" width="18.7109375" customWidth="1"/>
    <col min="12" max="12" width="22.42578125" customWidth="1"/>
    <col min="13" max="13" width="21.5703125" customWidth="1"/>
    <col min="14" max="14" width="17.85546875" customWidth="1"/>
    <col min="15" max="15" width="19.85546875" customWidth="1"/>
    <col min="16" max="16" width="48" customWidth="1"/>
    <col min="17" max="17" width="64.28515625" customWidth="1"/>
    <col min="18" max="18" width="27.42578125" customWidth="1"/>
    <col min="19" max="19" width="16.7109375" customWidth="1"/>
    <col min="20" max="20" width="26" customWidth="1"/>
    <col min="21" max="21" width="42.42578125" customWidth="1"/>
    <col min="22" max="22" width="9.42578125" customWidth="1"/>
    <col min="23" max="23" width="32.7109375" customWidth="1"/>
    <col min="24" max="24" width="31.42578125" customWidth="1"/>
    <col min="25" max="25" width="26.42578125" customWidth="1"/>
    <col min="26" max="26" width="24.7109375" customWidth="1"/>
    <col min="27" max="27" width="10.42578125" customWidth="1"/>
    <col min="28" max="28" width="24.85546875" customWidth="1"/>
    <col min="29" max="29" width="15.42578125" customWidth="1"/>
    <col min="30" max="30" width="24.5703125" customWidth="1"/>
    <col min="31" max="31" width="27.42578125" customWidth="1"/>
    <col min="32" max="32" width="19.42578125" customWidth="1"/>
    <col min="33" max="33" width="25.85546875" customWidth="1"/>
    <col min="34" max="34" width="27.5703125" customWidth="1"/>
    <col min="35" max="35" width="27.28515625" customWidth="1"/>
    <col min="36" max="36" width="15.85546875" customWidth="1"/>
    <col min="37" max="37" width="19.7109375" customWidth="1"/>
    <col min="38" max="38" width="26.85546875" customWidth="1"/>
    <col min="39" max="39" width="11.42578125" customWidth="1"/>
    <col min="41" max="41" width="19.85546875" customWidth="1"/>
  </cols>
  <sheetData>
    <row r="1" spans="1:41" x14ac:dyDescent="0.25">
      <c r="A1" t="s">
        <v>0</v>
      </c>
      <c r="B1" t="s">
        <v>1</v>
      </c>
      <c r="C1" t="s">
        <v>2</v>
      </c>
      <c r="D1" t="s">
        <v>3</v>
      </c>
      <c r="E1" t="s">
        <v>4</v>
      </c>
      <c r="F1" t="s">
        <v>5</v>
      </c>
      <c r="G1" t="s">
        <v>6</v>
      </c>
      <c r="H1" t="s">
        <v>7</v>
      </c>
      <c r="I1" t="s">
        <v>8</v>
      </c>
      <c r="J1" t="s">
        <v>9</v>
      </c>
      <c r="K1" t="s">
        <v>10</v>
      </c>
      <c r="L1" t="s">
        <v>936</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row>
    <row r="2" spans="1:41" ht="120" x14ac:dyDescent="0.25">
      <c r="A2">
        <v>1</v>
      </c>
      <c r="B2" t="s">
        <v>818</v>
      </c>
      <c r="C2" t="s">
        <v>819</v>
      </c>
      <c r="D2" t="s">
        <v>820</v>
      </c>
      <c r="E2" t="s">
        <v>531</v>
      </c>
      <c r="F2" t="s">
        <v>77</v>
      </c>
      <c r="G2" t="s">
        <v>821</v>
      </c>
      <c r="H2" t="s">
        <v>79</v>
      </c>
      <c r="I2" t="s">
        <v>80</v>
      </c>
      <c r="J2" s="3" t="s">
        <v>822</v>
      </c>
      <c r="K2">
        <v>0</v>
      </c>
      <c r="L2">
        <v>0</v>
      </c>
      <c r="M2">
        <v>0</v>
      </c>
      <c r="O2" t="s">
        <v>46</v>
      </c>
      <c r="P2" t="s">
        <v>467</v>
      </c>
      <c r="Q2" s="3" t="s">
        <v>82</v>
      </c>
      <c r="R2" s="3" t="s">
        <v>47</v>
      </c>
      <c r="S2" t="s">
        <v>80</v>
      </c>
      <c r="T2" t="s">
        <v>289</v>
      </c>
      <c r="U2" t="s">
        <v>80</v>
      </c>
      <c r="V2" s="3" t="s">
        <v>111</v>
      </c>
      <c r="W2" t="s">
        <v>53</v>
      </c>
      <c r="X2" t="s">
        <v>80</v>
      </c>
      <c r="Y2" t="s">
        <v>53</v>
      </c>
      <c r="Z2" t="s">
        <v>823</v>
      </c>
      <c r="AA2" s="59">
        <v>42579.470300925925</v>
      </c>
      <c r="AB2" s="3" t="s">
        <v>824</v>
      </c>
      <c r="AC2" t="s">
        <v>825</v>
      </c>
      <c r="AF2" t="s">
        <v>88</v>
      </c>
      <c r="AG2" t="s">
        <v>57</v>
      </c>
      <c r="AH2" t="s">
        <v>51</v>
      </c>
      <c r="AI2" s="3" t="s">
        <v>114</v>
      </c>
      <c r="AJ2" t="s">
        <v>90</v>
      </c>
      <c r="AK2" s="3" t="s">
        <v>826</v>
      </c>
      <c r="AM2" t="s">
        <v>58</v>
      </c>
      <c r="AN2" t="s">
        <v>59</v>
      </c>
      <c r="AO2" t="s">
        <v>79</v>
      </c>
    </row>
    <row r="3" spans="1:41" ht="135" x14ac:dyDescent="0.25">
      <c r="A3">
        <v>1</v>
      </c>
      <c r="B3" t="s">
        <v>761</v>
      </c>
      <c r="C3" t="s">
        <v>773</v>
      </c>
      <c r="D3" t="s">
        <v>774</v>
      </c>
      <c r="E3" t="s">
        <v>43</v>
      </c>
      <c r="F3" t="s">
        <v>542</v>
      </c>
      <c r="G3" t="s">
        <v>543</v>
      </c>
      <c r="H3" t="s">
        <v>79</v>
      </c>
      <c r="I3" t="s">
        <v>544</v>
      </c>
      <c r="K3">
        <v>0</v>
      </c>
      <c r="L3">
        <v>0</v>
      </c>
      <c r="M3">
        <v>0</v>
      </c>
      <c r="N3" t="s">
        <v>113</v>
      </c>
      <c r="O3" t="s">
        <v>46</v>
      </c>
      <c r="P3" t="s">
        <v>467</v>
      </c>
      <c r="Q3" s="3" t="s">
        <v>82</v>
      </c>
      <c r="R3" s="3" t="s">
        <v>47</v>
      </c>
      <c r="S3" t="s">
        <v>80</v>
      </c>
      <c r="T3" t="s">
        <v>110</v>
      </c>
      <c r="U3" t="s">
        <v>80</v>
      </c>
      <c r="V3" s="3" t="s">
        <v>111</v>
      </c>
      <c r="W3" t="s">
        <v>53</v>
      </c>
      <c r="X3" t="s">
        <v>53</v>
      </c>
      <c r="Y3" t="s">
        <v>53</v>
      </c>
      <c r="Z3" t="s">
        <v>547</v>
      </c>
      <c r="AA3" s="59">
        <v>42583.536956018521</v>
      </c>
      <c r="AB3" s="3" t="s">
        <v>937</v>
      </c>
      <c r="AC3" t="s">
        <v>772</v>
      </c>
      <c r="AF3" t="s">
        <v>56</v>
      </c>
      <c r="AG3" t="s">
        <v>51</v>
      </c>
      <c r="AH3" t="s">
        <v>57</v>
      </c>
      <c r="AI3" s="3" t="s">
        <v>775</v>
      </c>
      <c r="AJ3" t="s">
        <v>115</v>
      </c>
      <c r="AL3" s="3" t="s">
        <v>776</v>
      </c>
      <c r="AM3" t="s">
        <v>58</v>
      </c>
      <c r="AN3" t="s">
        <v>59</v>
      </c>
      <c r="AO3" t="s">
        <v>79</v>
      </c>
    </row>
    <row r="4" spans="1:41" ht="195" x14ac:dyDescent="0.25">
      <c r="A4">
        <v>1</v>
      </c>
      <c r="B4" t="s">
        <v>73</v>
      </c>
      <c r="C4" t="s">
        <v>74</v>
      </c>
      <c r="D4" t="s">
        <v>75</v>
      </c>
      <c r="E4" t="s">
        <v>76</v>
      </c>
      <c r="F4" t="s">
        <v>77</v>
      </c>
      <c r="G4" t="s">
        <v>78</v>
      </c>
      <c r="H4" t="s">
        <v>79</v>
      </c>
      <c r="I4" t="s">
        <v>80</v>
      </c>
      <c r="J4" t="s">
        <v>81</v>
      </c>
      <c r="K4">
        <v>0</v>
      </c>
      <c r="L4">
        <v>0</v>
      </c>
      <c r="M4">
        <v>0</v>
      </c>
      <c r="O4" t="s">
        <v>46</v>
      </c>
      <c r="P4" t="s">
        <v>53</v>
      </c>
      <c r="Q4" s="3" t="s">
        <v>82</v>
      </c>
      <c r="R4" s="3" t="s">
        <v>47</v>
      </c>
      <c r="S4" t="s">
        <v>80</v>
      </c>
      <c r="T4" t="s">
        <v>49</v>
      </c>
      <c r="U4" s="3" t="s">
        <v>83</v>
      </c>
      <c r="V4" t="s">
        <v>51</v>
      </c>
      <c r="W4" s="3" t="s">
        <v>84</v>
      </c>
      <c r="X4" t="s">
        <v>80</v>
      </c>
      <c r="Y4" t="s">
        <v>85</v>
      </c>
      <c r="Z4" t="s">
        <v>86</v>
      </c>
      <c r="AA4" s="59">
        <v>42579.468287037038</v>
      </c>
      <c r="AB4" s="3" t="s">
        <v>938</v>
      </c>
      <c r="AC4" t="s">
        <v>87</v>
      </c>
      <c r="AF4" t="s">
        <v>88</v>
      </c>
      <c r="AG4" t="s">
        <v>57</v>
      </c>
      <c r="AH4" t="s">
        <v>51</v>
      </c>
      <c r="AI4" s="3" t="s">
        <v>89</v>
      </c>
      <c r="AJ4" t="s">
        <v>90</v>
      </c>
      <c r="AK4" s="3" t="s">
        <v>91</v>
      </c>
      <c r="AM4" t="s">
        <v>58</v>
      </c>
      <c r="AN4" t="s">
        <v>59</v>
      </c>
      <c r="AO4" t="s">
        <v>79</v>
      </c>
    </row>
    <row r="5" spans="1:41" ht="135" x14ac:dyDescent="0.25">
      <c r="A5">
        <v>1</v>
      </c>
      <c r="B5" t="s">
        <v>558</v>
      </c>
      <c r="C5" t="s">
        <v>559</v>
      </c>
      <c r="D5" t="s">
        <v>560</v>
      </c>
      <c r="E5" t="s">
        <v>43</v>
      </c>
      <c r="F5" t="s">
        <v>77</v>
      </c>
      <c r="G5" t="s">
        <v>561</v>
      </c>
      <c r="H5" t="s">
        <v>79</v>
      </c>
      <c r="I5" t="s">
        <v>80</v>
      </c>
      <c r="J5" t="s">
        <v>138</v>
      </c>
      <c r="K5">
        <v>0</v>
      </c>
      <c r="L5">
        <v>0</v>
      </c>
      <c r="M5">
        <v>0</v>
      </c>
      <c r="O5" t="s">
        <v>46</v>
      </c>
      <c r="P5" t="s">
        <v>53</v>
      </c>
      <c r="Q5" s="3" t="s">
        <v>82</v>
      </c>
      <c r="R5" s="3" t="s">
        <v>47</v>
      </c>
      <c r="S5" t="s">
        <v>80</v>
      </c>
      <c r="T5" t="s">
        <v>231</v>
      </c>
      <c r="U5" t="s">
        <v>80</v>
      </c>
      <c r="V5" s="3" t="s">
        <v>111</v>
      </c>
      <c r="W5" t="s">
        <v>562</v>
      </c>
      <c r="X5" t="s">
        <v>80</v>
      </c>
      <c r="Y5" t="s">
        <v>53</v>
      </c>
      <c r="Z5" t="s">
        <v>563</v>
      </c>
      <c r="AA5" s="59">
        <v>42579.460752314815</v>
      </c>
      <c r="AB5" s="3" t="s">
        <v>564</v>
      </c>
      <c r="AC5" t="s">
        <v>565</v>
      </c>
      <c r="AF5" t="s">
        <v>88</v>
      </c>
      <c r="AG5" t="s">
        <v>57</v>
      </c>
      <c r="AH5" t="s">
        <v>51</v>
      </c>
      <c r="AI5" s="3" t="s">
        <v>566</v>
      </c>
      <c r="AJ5" t="s">
        <v>90</v>
      </c>
      <c r="AK5" s="3" t="s">
        <v>567</v>
      </c>
      <c r="AL5" s="3" t="s">
        <v>568</v>
      </c>
      <c r="AM5" t="s">
        <v>58</v>
      </c>
      <c r="AN5" t="s">
        <v>59</v>
      </c>
      <c r="AO5" t="s">
        <v>79</v>
      </c>
    </row>
    <row r="6" spans="1:41" ht="120" x14ac:dyDescent="0.25">
      <c r="A6">
        <v>1</v>
      </c>
      <c r="B6" t="s">
        <v>102</v>
      </c>
      <c r="C6" t="s">
        <v>103</v>
      </c>
      <c r="D6" t="s">
        <v>104</v>
      </c>
      <c r="E6" t="s">
        <v>105</v>
      </c>
      <c r="F6" t="s">
        <v>106</v>
      </c>
      <c r="G6" t="s">
        <v>107</v>
      </c>
      <c r="H6" t="s">
        <v>79</v>
      </c>
      <c r="I6" t="s">
        <v>80</v>
      </c>
      <c r="J6" t="s">
        <v>108</v>
      </c>
      <c r="K6">
        <v>0</v>
      </c>
      <c r="L6">
        <v>0</v>
      </c>
      <c r="M6">
        <v>0</v>
      </c>
      <c r="O6" t="s">
        <v>46</v>
      </c>
      <c r="P6" t="s">
        <v>53</v>
      </c>
      <c r="Q6" t="s">
        <v>109</v>
      </c>
      <c r="R6" s="3" t="s">
        <v>47</v>
      </c>
      <c r="S6" t="s">
        <v>80</v>
      </c>
      <c r="T6" t="s">
        <v>110</v>
      </c>
      <c r="V6" s="3" t="s">
        <v>111</v>
      </c>
      <c r="W6" t="s">
        <v>53</v>
      </c>
      <c r="X6" t="s">
        <v>53</v>
      </c>
      <c r="Y6" t="s">
        <v>53</v>
      </c>
      <c r="Z6" t="s">
        <v>112</v>
      </c>
      <c r="AA6" s="59">
        <v>42579.629317129627</v>
      </c>
      <c r="AB6" s="3" t="s">
        <v>55</v>
      </c>
      <c r="AF6" t="s">
        <v>113</v>
      </c>
      <c r="AG6" t="s">
        <v>57</v>
      </c>
      <c r="AH6" t="s">
        <v>57</v>
      </c>
      <c r="AI6" s="3" t="s">
        <v>114</v>
      </c>
      <c r="AJ6" t="s">
        <v>115</v>
      </c>
      <c r="AK6" s="3" t="s">
        <v>116</v>
      </c>
      <c r="AL6" s="3" t="s">
        <v>117</v>
      </c>
      <c r="AM6" t="s">
        <v>58</v>
      </c>
      <c r="AN6" t="s">
        <v>59</v>
      </c>
      <c r="AO6" t="s">
        <v>79</v>
      </c>
    </row>
    <row r="7" spans="1:41" ht="195" x14ac:dyDescent="0.25">
      <c r="A7">
        <v>1</v>
      </c>
      <c r="B7" t="s">
        <v>539</v>
      </c>
      <c r="C7" t="s">
        <v>540</v>
      </c>
      <c r="D7" t="s">
        <v>541</v>
      </c>
      <c r="E7" t="s">
        <v>62</v>
      </c>
      <c r="F7" t="s">
        <v>542</v>
      </c>
      <c r="G7" t="s">
        <v>543</v>
      </c>
      <c r="H7" t="s">
        <v>79</v>
      </c>
      <c r="I7" t="s">
        <v>544</v>
      </c>
      <c r="J7" s="3" t="s">
        <v>545</v>
      </c>
      <c r="K7">
        <v>0</v>
      </c>
      <c r="L7">
        <v>0</v>
      </c>
      <c r="M7">
        <v>0</v>
      </c>
      <c r="O7" s="3" t="s">
        <v>139</v>
      </c>
      <c r="P7" t="s">
        <v>467</v>
      </c>
      <c r="Q7" s="3" t="s">
        <v>82</v>
      </c>
      <c r="R7" s="3" t="s">
        <v>47</v>
      </c>
      <c r="S7" t="s">
        <v>80</v>
      </c>
      <c r="T7" t="s">
        <v>546</v>
      </c>
      <c r="V7" s="3" t="s">
        <v>111</v>
      </c>
      <c r="W7" t="s">
        <v>53</v>
      </c>
      <c r="X7" t="s">
        <v>53</v>
      </c>
      <c r="Y7" t="s">
        <v>53</v>
      </c>
      <c r="Z7" t="s">
        <v>547</v>
      </c>
      <c r="AA7" s="59">
        <v>42583.532500000001</v>
      </c>
      <c r="AB7" t="s">
        <v>51</v>
      </c>
      <c r="AC7" t="s">
        <v>548</v>
      </c>
      <c r="AF7" t="s">
        <v>88</v>
      </c>
      <c r="AG7" t="s">
        <v>51</v>
      </c>
      <c r="AH7" t="s">
        <v>57</v>
      </c>
      <c r="AI7" s="3" t="s">
        <v>549</v>
      </c>
      <c r="AJ7" t="s">
        <v>115</v>
      </c>
      <c r="AK7" s="3" t="s">
        <v>550</v>
      </c>
      <c r="AL7" s="3" t="s">
        <v>551</v>
      </c>
      <c r="AM7" t="s">
        <v>58</v>
      </c>
      <c r="AN7" t="s">
        <v>59</v>
      </c>
      <c r="AO7" t="s">
        <v>79</v>
      </c>
    </row>
    <row r="8" spans="1:41" ht="135" x14ac:dyDescent="0.25">
      <c r="A8">
        <v>1</v>
      </c>
      <c r="B8" t="s">
        <v>528</v>
      </c>
      <c r="C8" t="s">
        <v>529</v>
      </c>
      <c r="D8" t="s">
        <v>530</v>
      </c>
      <c r="E8" t="s">
        <v>531</v>
      </c>
      <c r="F8" t="s">
        <v>77</v>
      </c>
      <c r="G8" t="s">
        <v>532</v>
      </c>
      <c r="H8" t="s">
        <v>79</v>
      </c>
      <c r="I8" t="s">
        <v>80</v>
      </c>
      <c r="J8" s="3" t="s">
        <v>533</v>
      </c>
      <c r="K8">
        <v>0</v>
      </c>
      <c r="L8">
        <v>0</v>
      </c>
      <c r="M8">
        <v>0</v>
      </c>
      <c r="O8" t="s">
        <v>46</v>
      </c>
      <c r="P8" t="s">
        <v>53</v>
      </c>
      <c r="Q8" s="3" t="s">
        <v>82</v>
      </c>
      <c r="R8" s="3" t="s">
        <v>47</v>
      </c>
      <c r="S8" t="s">
        <v>80</v>
      </c>
      <c r="T8" t="s">
        <v>80</v>
      </c>
      <c r="U8" t="s">
        <v>80</v>
      </c>
      <c r="V8" s="3" t="s">
        <v>111</v>
      </c>
      <c r="W8" t="s">
        <v>534</v>
      </c>
      <c r="X8" t="s">
        <v>53</v>
      </c>
      <c r="Y8" t="s">
        <v>53</v>
      </c>
      <c r="Z8" t="s">
        <v>535</v>
      </c>
      <c r="AA8" s="59">
        <v>42579.473263888889</v>
      </c>
      <c r="AB8" s="3" t="s">
        <v>536</v>
      </c>
      <c r="AC8" t="s">
        <v>537</v>
      </c>
      <c r="AF8" t="s">
        <v>113</v>
      </c>
      <c r="AG8" t="s">
        <v>57</v>
      </c>
      <c r="AH8" t="s">
        <v>51</v>
      </c>
      <c r="AI8" s="3" t="s">
        <v>114</v>
      </c>
      <c r="AJ8" t="s">
        <v>90</v>
      </c>
      <c r="AK8" s="3" t="s">
        <v>538</v>
      </c>
      <c r="AM8" t="s">
        <v>58</v>
      </c>
      <c r="AN8" t="s">
        <v>59</v>
      </c>
      <c r="AO8" t="s">
        <v>79</v>
      </c>
    </row>
    <row r="9" spans="1:41" ht="60" x14ac:dyDescent="0.25">
      <c r="A9">
        <v>1</v>
      </c>
      <c r="B9" t="s">
        <v>449</v>
      </c>
      <c r="C9" t="s">
        <v>462</v>
      </c>
      <c r="D9" t="s">
        <v>463</v>
      </c>
      <c r="E9" t="s">
        <v>62</v>
      </c>
      <c r="F9" t="s">
        <v>464</v>
      </c>
      <c r="G9" t="s">
        <v>465</v>
      </c>
      <c r="H9" t="s">
        <v>79</v>
      </c>
      <c r="I9" t="s">
        <v>80</v>
      </c>
      <c r="J9" s="3" t="s">
        <v>466</v>
      </c>
      <c r="K9">
        <v>0</v>
      </c>
      <c r="L9">
        <v>0</v>
      </c>
      <c r="M9">
        <v>0</v>
      </c>
      <c r="O9" t="s">
        <v>46</v>
      </c>
      <c r="P9" t="s">
        <v>467</v>
      </c>
      <c r="Q9" s="3" t="s">
        <v>468</v>
      </c>
      <c r="R9" s="3" t="s">
        <v>47</v>
      </c>
      <c r="S9" t="s">
        <v>80</v>
      </c>
      <c r="T9" t="s">
        <v>80</v>
      </c>
      <c r="U9" t="s">
        <v>80</v>
      </c>
      <c r="V9" t="s">
        <v>51</v>
      </c>
      <c r="W9" s="3" t="s">
        <v>469</v>
      </c>
      <c r="X9" t="s">
        <v>53</v>
      </c>
      <c r="Y9" t="s">
        <v>470</v>
      </c>
      <c r="Z9" t="s">
        <v>471</v>
      </c>
      <c r="AA9" s="59">
        <v>42583.535173611112</v>
      </c>
      <c r="AB9" s="3" t="s">
        <v>55</v>
      </c>
      <c r="AF9" t="s">
        <v>53</v>
      </c>
      <c r="AG9" t="s">
        <v>51</v>
      </c>
      <c r="AH9" t="s">
        <v>57</v>
      </c>
      <c r="AI9" s="3" t="s">
        <v>472</v>
      </c>
      <c r="AJ9" t="s">
        <v>115</v>
      </c>
      <c r="AL9" s="3" t="s">
        <v>473</v>
      </c>
      <c r="AM9" t="s">
        <v>58</v>
      </c>
      <c r="AN9" t="s">
        <v>59</v>
      </c>
      <c r="AO9" t="s">
        <v>79</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C8" sqref="C8"/>
    </sheetView>
  </sheetViews>
  <sheetFormatPr defaultRowHeight="15" x14ac:dyDescent="0.25"/>
  <cols>
    <col min="1" max="1" width="29.28515625" customWidth="1"/>
    <col min="2" max="2" width="26.85546875" customWidth="1"/>
    <col min="3" max="3" width="14.42578125" bestFit="1" customWidth="1"/>
    <col min="5" max="5" width="9.85546875" bestFit="1" customWidth="1"/>
    <col min="6" max="6" width="0" style="45" hidden="1" customWidth="1"/>
    <col min="7" max="7" width="11.85546875" style="45" bestFit="1" customWidth="1"/>
  </cols>
  <sheetData>
    <row r="1" spans="1:7" x14ac:dyDescent="0.25">
      <c r="A1" t="s">
        <v>39</v>
      </c>
    </row>
    <row r="3" spans="1:7" x14ac:dyDescent="0.25">
      <c r="A3" s="42" t="s">
        <v>914</v>
      </c>
      <c r="B3" s="42" t="s">
        <v>917</v>
      </c>
      <c r="C3" t="s">
        <v>924</v>
      </c>
    </row>
    <row r="4" spans="1:7" x14ac:dyDescent="0.25">
      <c r="A4" s="24" t="s">
        <v>272</v>
      </c>
      <c r="B4" s="44">
        <v>215810</v>
      </c>
      <c r="C4" s="43">
        <v>1</v>
      </c>
    </row>
    <row r="5" spans="1:7" x14ac:dyDescent="0.25">
      <c r="A5" s="24" t="s">
        <v>45</v>
      </c>
      <c r="B5" s="44">
        <v>946750</v>
      </c>
      <c r="C5" s="43">
        <v>25</v>
      </c>
    </row>
    <row r="6" spans="1:7" x14ac:dyDescent="0.25">
      <c r="A6" s="24" t="s">
        <v>79</v>
      </c>
      <c r="B6" s="44">
        <v>0</v>
      </c>
      <c r="C6" s="43">
        <v>8</v>
      </c>
    </row>
    <row r="7" spans="1:7" x14ac:dyDescent="0.25">
      <c r="A7" s="24" t="s">
        <v>126</v>
      </c>
      <c r="B7" s="44">
        <v>4435390</v>
      </c>
      <c r="C7" s="43">
        <v>29</v>
      </c>
    </row>
    <row r="8" spans="1:7" x14ac:dyDescent="0.25">
      <c r="A8" s="24" t="s">
        <v>95</v>
      </c>
      <c r="B8" s="44">
        <v>2232909</v>
      </c>
      <c r="C8" s="43">
        <v>14</v>
      </c>
    </row>
    <row r="9" spans="1:7" x14ac:dyDescent="0.25">
      <c r="A9" s="24" t="s">
        <v>72</v>
      </c>
      <c r="B9" s="44">
        <v>19347242</v>
      </c>
      <c r="C9" s="43">
        <v>49</v>
      </c>
    </row>
    <row r="10" spans="1:7" x14ac:dyDescent="0.25">
      <c r="A10" s="24" t="s">
        <v>923</v>
      </c>
      <c r="B10" s="44"/>
      <c r="C10" s="43"/>
    </row>
    <row r="11" spans="1:7" x14ac:dyDescent="0.25">
      <c r="A11" s="24" t="s">
        <v>915</v>
      </c>
      <c r="B11" s="44">
        <v>27178101</v>
      </c>
      <c r="C11" s="43">
        <v>126</v>
      </c>
    </row>
    <row r="15" spans="1:7" x14ac:dyDescent="0.25">
      <c r="A15" t="s">
        <v>39</v>
      </c>
      <c r="B15" t="s">
        <v>919</v>
      </c>
      <c r="C15" t="s">
        <v>921</v>
      </c>
      <c r="D15" t="s">
        <v>0</v>
      </c>
      <c r="E15" t="s">
        <v>925</v>
      </c>
      <c r="G15" s="45" t="s">
        <v>927</v>
      </c>
    </row>
    <row r="16" spans="1:7" x14ac:dyDescent="0.25">
      <c r="A16" s="24" t="s">
        <v>272</v>
      </c>
      <c r="B16" s="46">
        <v>215810</v>
      </c>
      <c r="C16" s="43">
        <v>1</v>
      </c>
      <c r="D16">
        <v>18</v>
      </c>
      <c r="E16" s="46">
        <f>B16/D16</f>
        <v>11989.444444444445</v>
      </c>
      <c r="F16" s="45">
        <f>D16/D$21</f>
        <v>0.13333333333333333</v>
      </c>
      <c r="G16" s="45">
        <f>B16/B$21</f>
        <v>7.9405842225694877E-3</v>
      </c>
    </row>
    <row r="17" spans="1:7" x14ac:dyDescent="0.25">
      <c r="A17" s="24" t="s">
        <v>45</v>
      </c>
      <c r="B17" s="46">
        <v>946750</v>
      </c>
      <c r="C17" s="43">
        <v>25</v>
      </c>
      <c r="D17">
        <v>25</v>
      </c>
      <c r="E17" s="46">
        <f t="shared" ref="E17:E20" si="0">B17/D17</f>
        <v>37870</v>
      </c>
      <c r="F17" s="45">
        <f t="shared" ref="F17:F20" si="1">D17/D$21</f>
        <v>0.18518518518518517</v>
      </c>
      <c r="G17" s="45">
        <f t="shared" ref="G17:G20" si="2">B17/B$21</f>
        <v>3.4835031336442529E-2</v>
      </c>
    </row>
    <row r="18" spans="1:7" x14ac:dyDescent="0.25">
      <c r="A18" s="24" t="s">
        <v>126</v>
      </c>
      <c r="B18" s="46">
        <v>4435390</v>
      </c>
      <c r="C18" s="43">
        <v>29</v>
      </c>
      <c r="D18">
        <v>29</v>
      </c>
      <c r="E18" s="46">
        <f t="shared" si="0"/>
        <v>152944.4827586207</v>
      </c>
      <c r="F18" s="45">
        <f t="shared" si="1"/>
        <v>0.21481481481481482</v>
      </c>
      <c r="G18" s="45">
        <f t="shared" si="2"/>
        <v>0.16319720056967923</v>
      </c>
    </row>
    <row r="19" spans="1:7" x14ac:dyDescent="0.25">
      <c r="A19" s="24" t="s">
        <v>95</v>
      </c>
      <c r="B19" s="46">
        <v>2232909</v>
      </c>
      <c r="C19" s="43">
        <v>14</v>
      </c>
      <c r="D19">
        <v>14</v>
      </c>
      <c r="E19" s="46">
        <f t="shared" si="0"/>
        <v>159493.5</v>
      </c>
      <c r="F19" s="45">
        <f t="shared" si="1"/>
        <v>0.1037037037037037</v>
      </c>
      <c r="G19" s="45">
        <f t="shared" si="2"/>
        <v>8.2158389211961502E-2</v>
      </c>
    </row>
    <row r="20" spans="1:7" x14ac:dyDescent="0.25">
      <c r="A20" s="24" t="s">
        <v>72</v>
      </c>
      <c r="B20" s="46">
        <v>19347242</v>
      </c>
      <c r="C20" s="43">
        <v>49</v>
      </c>
      <c r="D20">
        <v>49</v>
      </c>
      <c r="E20" s="46">
        <f t="shared" si="0"/>
        <v>394841.67346938775</v>
      </c>
      <c r="F20" s="45">
        <f t="shared" si="1"/>
        <v>0.36296296296296299</v>
      </c>
      <c r="G20" s="45">
        <f t="shared" si="2"/>
        <v>0.71186879465934727</v>
      </c>
    </row>
    <row r="21" spans="1:7" x14ac:dyDescent="0.25">
      <c r="B21" s="46">
        <f>SUM(B16:B20)</f>
        <v>27178101</v>
      </c>
      <c r="C21" s="44">
        <f t="shared" ref="C21:D21" si="3">SUM(C16:C20)</f>
        <v>118</v>
      </c>
      <c r="D21" s="44">
        <f t="shared" si="3"/>
        <v>135</v>
      </c>
    </row>
    <row r="25" spans="1:7" x14ac:dyDescent="0.25">
      <c r="A25" t="s">
        <v>945</v>
      </c>
    </row>
    <row r="26" spans="1:7" x14ac:dyDescent="0.25">
      <c r="A26" t="s">
        <v>272</v>
      </c>
      <c r="B26" s="46">
        <v>215810</v>
      </c>
    </row>
    <row r="27" spans="1:7" x14ac:dyDescent="0.25">
      <c r="A27" t="s">
        <v>946</v>
      </c>
      <c r="B27" s="46">
        <v>946750</v>
      </c>
    </row>
    <row r="28" spans="1:7" x14ac:dyDescent="0.25">
      <c r="A28" t="s">
        <v>947</v>
      </c>
      <c r="B28">
        <v>111910</v>
      </c>
    </row>
    <row r="29" spans="1:7" x14ac:dyDescent="0.25">
      <c r="B29" s="46">
        <f>SUM(B26:B28)</f>
        <v>1274470</v>
      </c>
      <c r="C29" s="45">
        <f>B29/B21</f>
        <v>4.6893268959446434E-2</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8"/>
  <sheetViews>
    <sheetView workbookViewId="0">
      <selection activeCell="A11" sqref="A11:C14"/>
    </sheetView>
  </sheetViews>
  <sheetFormatPr defaultRowHeight="15" x14ac:dyDescent="0.25"/>
  <cols>
    <col min="1" max="1" width="29.28515625" bestFit="1" customWidth="1"/>
    <col min="2" max="2" width="26.85546875" bestFit="1" customWidth="1"/>
    <col min="3" max="3" width="13" bestFit="1" customWidth="1"/>
  </cols>
  <sheetData>
    <row r="3" spans="1:3" x14ac:dyDescent="0.25">
      <c r="A3" s="42" t="s">
        <v>914</v>
      </c>
      <c r="B3" s="42" t="s">
        <v>917</v>
      </c>
      <c r="C3" t="s">
        <v>916</v>
      </c>
    </row>
    <row r="4" spans="1:3" x14ac:dyDescent="0.25">
      <c r="A4" s="24" t="s">
        <v>139</v>
      </c>
      <c r="B4" s="46">
        <v>25250</v>
      </c>
      <c r="C4" s="43">
        <v>4</v>
      </c>
    </row>
    <row r="5" spans="1:3" x14ac:dyDescent="0.25">
      <c r="A5" s="24" t="s">
        <v>65</v>
      </c>
      <c r="B5" s="46">
        <v>2602393</v>
      </c>
      <c r="C5" s="43">
        <v>12</v>
      </c>
    </row>
    <row r="6" spans="1:3" x14ac:dyDescent="0.25">
      <c r="A6" s="24" t="s">
        <v>130</v>
      </c>
      <c r="B6" s="46">
        <v>4419783</v>
      </c>
      <c r="C6" s="43">
        <v>10</v>
      </c>
    </row>
    <row r="7" spans="1:3" x14ac:dyDescent="0.25">
      <c r="A7" s="24" t="s">
        <v>46</v>
      </c>
      <c r="B7" s="46">
        <v>7771981</v>
      </c>
      <c r="C7" s="43">
        <v>74</v>
      </c>
    </row>
    <row r="8" spans="1:3" x14ac:dyDescent="0.25">
      <c r="A8" s="24" t="s">
        <v>96</v>
      </c>
      <c r="B8" s="46">
        <v>12358694</v>
      </c>
      <c r="C8" s="43">
        <v>26</v>
      </c>
    </row>
    <row r="9" spans="1:3" x14ac:dyDescent="0.25">
      <c r="A9" s="24" t="s">
        <v>915</v>
      </c>
      <c r="B9" s="46">
        <v>27178101</v>
      </c>
      <c r="C9" s="43">
        <v>126</v>
      </c>
    </row>
    <row r="11" spans="1:3" x14ac:dyDescent="0.25">
      <c r="C11" t="s">
        <v>928</v>
      </c>
    </row>
    <row r="12" spans="1:3" x14ac:dyDescent="0.25">
      <c r="A12" s="24" t="s">
        <v>929</v>
      </c>
      <c r="B12" s="46">
        <f>B5+B8</f>
        <v>14961087</v>
      </c>
      <c r="C12" s="45">
        <f>B12/B14</f>
        <v>0.55048316289648047</v>
      </c>
    </row>
    <row r="13" spans="1:3" x14ac:dyDescent="0.25">
      <c r="A13" s="24" t="s">
        <v>930</v>
      </c>
      <c r="B13" s="46">
        <f>B4+B6+B7</f>
        <v>12217014</v>
      </c>
      <c r="C13" s="45">
        <f>B13/B14</f>
        <v>0.44951683710351947</v>
      </c>
    </row>
    <row r="14" spans="1:3" x14ac:dyDescent="0.25">
      <c r="B14" s="46">
        <f>SUM(B12:B13)</f>
        <v>27178101</v>
      </c>
    </row>
    <row r="18" spans="1:7" x14ac:dyDescent="0.25">
      <c r="A18" t="s">
        <v>39</v>
      </c>
      <c r="B18" t="s">
        <v>919</v>
      </c>
      <c r="C18" t="s">
        <v>921</v>
      </c>
      <c r="D18" t="s">
        <v>0</v>
      </c>
      <c r="E18" t="s">
        <v>925</v>
      </c>
      <c r="F18" s="45"/>
      <c r="G18" s="45" t="s">
        <v>927</v>
      </c>
    </row>
    <row r="19" spans="1:7" x14ac:dyDescent="0.25">
      <c r="A19" s="24" t="s">
        <v>272</v>
      </c>
      <c r="B19" s="55">
        <v>215810</v>
      </c>
      <c r="C19" s="43">
        <v>1</v>
      </c>
      <c r="D19">
        <v>18</v>
      </c>
      <c r="E19" s="46">
        <f>B19/D19</f>
        <v>11989.444444444445</v>
      </c>
      <c r="F19" s="45">
        <f>D19/D$21</f>
        <v>0.62068965517241381</v>
      </c>
      <c r="G19" s="45">
        <f>B19/B$21</f>
        <v>4.8656375200376967E-2</v>
      </c>
    </row>
    <row r="20" spans="1:7" x14ac:dyDescent="0.25">
      <c r="A20" s="24" t="s">
        <v>45</v>
      </c>
      <c r="B20" s="55">
        <v>946750</v>
      </c>
      <c r="C20" s="43">
        <v>25</v>
      </c>
      <c r="D20">
        <v>25</v>
      </c>
      <c r="E20" s="46">
        <f t="shared" ref="E20:E23" si="0">B20/D20</f>
        <v>37870</v>
      </c>
      <c r="F20" s="45">
        <f t="shared" ref="F20:F23" si="1">D20/D$21</f>
        <v>0.86206896551724133</v>
      </c>
      <c r="G20" s="45">
        <f t="shared" ref="G20:G23" si="2">B20/B$21</f>
        <v>0.21345360836363883</v>
      </c>
    </row>
    <row r="21" spans="1:7" x14ac:dyDescent="0.25">
      <c r="A21" s="24" t="s">
        <v>126</v>
      </c>
      <c r="B21" s="46">
        <v>4435390</v>
      </c>
      <c r="C21" s="43">
        <v>29</v>
      </c>
      <c r="D21">
        <v>29</v>
      </c>
      <c r="E21" s="46">
        <f t="shared" si="0"/>
        <v>152944.4827586207</v>
      </c>
      <c r="F21" s="45">
        <f t="shared" si="1"/>
        <v>1</v>
      </c>
      <c r="G21" s="45">
        <f t="shared" si="2"/>
        <v>1</v>
      </c>
    </row>
    <row r="22" spans="1:7" x14ac:dyDescent="0.25">
      <c r="A22" s="24" t="s">
        <v>95</v>
      </c>
      <c r="B22" s="46">
        <v>2232909</v>
      </c>
      <c r="C22" s="43">
        <v>14</v>
      </c>
      <c r="D22">
        <v>14</v>
      </c>
      <c r="E22" s="46">
        <f t="shared" si="0"/>
        <v>159493.5</v>
      </c>
      <c r="F22" s="45">
        <f t="shared" si="1"/>
        <v>0.48275862068965519</v>
      </c>
      <c r="G22" s="45">
        <f t="shared" si="2"/>
        <v>0.50343013804873982</v>
      </c>
    </row>
    <row r="23" spans="1:7" x14ac:dyDescent="0.25">
      <c r="A23" s="24" t="s">
        <v>72</v>
      </c>
      <c r="B23" s="46">
        <v>19347242</v>
      </c>
      <c r="C23" s="43">
        <v>49</v>
      </c>
      <c r="D23">
        <v>49</v>
      </c>
      <c r="E23" s="46">
        <f t="shared" si="0"/>
        <v>394841.67346938775</v>
      </c>
      <c r="F23" s="45">
        <f t="shared" si="1"/>
        <v>1.6896551724137931</v>
      </c>
      <c r="G23" s="45">
        <f t="shared" si="2"/>
        <v>4.3620159670288299</v>
      </c>
    </row>
    <row r="24" spans="1:7" x14ac:dyDescent="0.25">
      <c r="B24" s="46">
        <f>SUM(B19:B23)</f>
        <v>27178101</v>
      </c>
      <c r="C24" s="44">
        <f t="shared" ref="C24:D24" si="3">SUM(C19:C23)</f>
        <v>118</v>
      </c>
      <c r="D24" s="44">
        <f t="shared" si="3"/>
        <v>135</v>
      </c>
      <c r="F24" s="45"/>
      <c r="G24" s="45"/>
    </row>
    <row r="26" spans="1:7" x14ac:dyDescent="0.25">
      <c r="A26" s="24" t="s">
        <v>931</v>
      </c>
      <c r="B26" s="55">
        <v>111910</v>
      </c>
      <c r="C26">
        <v>4</v>
      </c>
    </row>
    <row r="28" spans="1:7" x14ac:dyDescent="0.25">
      <c r="A28" t="s">
        <v>932</v>
      </c>
      <c r="B28" s="55">
        <f>B19+B20+B26</f>
        <v>1274470</v>
      </c>
      <c r="C28" s="45">
        <f>B28/B24</f>
        <v>4.6893268959446434E-2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Nonprofits by Funding Source</vt:lpstr>
      <vt:lpstr>regionals backup</vt:lpstr>
      <vt:lpstr>funding by dept-all funds</vt:lpstr>
      <vt:lpstr>DHS only pie</vt:lpstr>
      <vt:lpstr>DHS evaluation process</vt:lpstr>
      <vt:lpstr>DHS competitive or not</vt:lpstr>
      <vt:lpstr>Service Type Pie</vt:lpstr>
      <vt:lpstr>Nonprofit Tracker</vt:lpstr>
      <vt:lpstr>In-kind Pivot</vt:lpstr>
      <vt:lpstr>In-Kind Only</vt:lpstr>
      <vt:lpstr>Funding by evaluation process</vt:lpstr>
      <vt:lpstr>Competitive vs non</vt:lpstr>
      <vt:lpstr>'Nonprofit Tracker'!Print_Area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Billman</dc:creator>
  <cp:lastModifiedBy>Tyler Ann Smith</cp:lastModifiedBy>
  <cp:lastPrinted>2016-11-03T16:42:34Z</cp:lastPrinted>
  <dcterms:created xsi:type="dcterms:W3CDTF">2016-10-06T13:33:14Z</dcterms:created>
  <dcterms:modified xsi:type="dcterms:W3CDTF">2017-02-23T18:15:24Z</dcterms:modified>
</cp:coreProperties>
</file>